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60" windowHeight="8745" tabRatio="889" activeTab="0"/>
  </bookViews>
  <sheets>
    <sheet name="FY2021 Budget (2)" sheetId="1" r:id="rId1"/>
    <sheet name="Revenue" sheetId="2" r:id="rId2"/>
    <sheet name="Equip Needs" sheetId="3" state="hidden" r:id="rId3"/>
    <sheet name="Roadmap" sheetId="4" state="hidden" r:id="rId4"/>
  </sheets>
  <definedNames>
    <definedName name="_Key1" hidden="1">#REF!</definedName>
    <definedName name="_Sort" hidden="1">#REF!</definedName>
    <definedName name="_xlfn.ANCHORARRAY" hidden="1">#NAME?</definedName>
    <definedName name="_xlnm.Print_Area" localSheetId="0">'FY2021 Budget (2)'!$A$1:$Q$95</definedName>
    <definedName name="_xlnm.Print_Titles" localSheetId="0">'FY2021 Budget (2)'!$3:$5</definedName>
  </definedNames>
  <calcPr fullCalcOnLoad="1"/>
</workbook>
</file>

<file path=xl/sharedStrings.xml><?xml version="1.0" encoding="utf-8"?>
<sst xmlns="http://schemas.openxmlformats.org/spreadsheetml/2006/main" count="363" uniqueCount="281">
  <si>
    <t>Description</t>
  </si>
  <si>
    <t>REVENUE:</t>
  </si>
  <si>
    <t>PERSONNEL:</t>
  </si>
  <si>
    <t xml:space="preserve">  Payroll:</t>
  </si>
  <si>
    <t xml:space="preserve">  Total Payroll</t>
  </si>
  <si>
    <t xml:space="preserve">  Taxes and Benefits: </t>
  </si>
  <si>
    <t>Total taxes and benefits</t>
  </si>
  <si>
    <t>Total contracts</t>
  </si>
  <si>
    <t xml:space="preserve">  Training/Recruitment:</t>
  </si>
  <si>
    <t>Total Training/Recruitment</t>
  </si>
  <si>
    <t>TOTAL PERSONNEL</t>
  </si>
  <si>
    <t>GENERAL &amp; ADMINISTRATIVE:</t>
  </si>
  <si>
    <t>Total Administrative Supplies</t>
  </si>
  <si>
    <t>TOTAL EXPENSES</t>
  </si>
  <si>
    <t xml:space="preserve">  Administrative Expenses:</t>
  </si>
  <si>
    <t>ANNUAL RESERVES (DEFICIT)</t>
  </si>
  <si>
    <t xml:space="preserve">Total Revenue </t>
  </si>
  <si>
    <t>PROJECTED STUDENTS</t>
  </si>
  <si>
    <t xml:space="preserve">    Recruitment costs</t>
  </si>
  <si>
    <t>School Equipment Needs:</t>
  </si>
  <si>
    <t>Computers - Staff</t>
  </si>
  <si>
    <t>Computers - Student</t>
  </si>
  <si>
    <t>Star Math</t>
  </si>
  <si>
    <t>Server</t>
  </si>
  <si>
    <t>Internet Switches</t>
  </si>
  <si>
    <t>School Days in 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</si>
  <si>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</si>
  <si>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</si>
  <si>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</si>
  <si>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</si>
  <si>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</si>
  <si>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</si>
  <si>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</si>
  <si>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</si>
  <si>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</si>
  <si>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</si>
  <si>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</si>
  <si>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</si>
  <si>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</si>
  <si>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FY21 Budget</t>
  </si>
  <si>
    <t>Aug</t>
  </si>
  <si>
    <t>Sept</t>
  </si>
  <si>
    <t>Oct</t>
  </si>
  <si>
    <t>Nov</t>
  </si>
  <si>
    <t>Dec</t>
  </si>
  <si>
    <t>Jan</t>
  </si>
  <si>
    <t>Feb</t>
  </si>
  <si>
    <t>Mar</t>
  </si>
  <si>
    <t>Total/Average</t>
  </si>
  <si>
    <t>Out-of-State Students</t>
  </si>
  <si>
    <t>Total Projected Students</t>
  </si>
  <si>
    <t>Projected Revenue</t>
  </si>
  <si>
    <t>In-State Students</t>
  </si>
  <si>
    <t>FY 2021 Estimated</t>
  </si>
  <si>
    <t>Apr</t>
  </si>
  <si>
    <t>Jun</t>
  </si>
  <si>
    <t>Billable School Days</t>
  </si>
  <si>
    <t>OOS Billable Calendar Days</t>
  </si>
  <si>
    <t>Jul</t>
  </si>
  <si>
    <t>Sep</t>
  </si>
  <si>
    <t>42000-000-</t>
  </si>
  <si>
    <t>Interest Income</t>
  </si>
  <si>
    <t>Total Instructional Supplies</t>
  </si>
  <si>
    <t>Utilities</t>
  </si>
  <si>
    <t>Operations And Maintenance</t>
  </si>
  <si>
    <t>Total Operations And Maintenance</t>
  </si>
  <si>
    <t>Office Supplies</t>
  </si>
  <si>
    <t>Nslp Expense</t>
  </si>
  <si>
    <t>Total Operating Expenses</t>
  </si>
  <si>
    <t>Operating Expenses</t>
  </si>
  <si>
    <t>Depreciation Expense</t>
  </si>
  <si>
    <t>System:</t>
  </si>
  <si>
    <t>TRIAL BALANCE SUMMARY FOR 2020</t>
  </si>
  <si>
    <t>cheryl.myers</t>
  </si>
  <si>
    <t>Page:</t>
  </si>
  <si>
    <t>User Date:</t>
  </si>
  <si>
    <t>User ID:</t>
  </si>
  <si>
    <t>General Ledger</t>
  </si>
  <si>
    <t>Ranges:</t>
  </si>
  <si>
    <t>From:</t>
  </si>
  <si>
    <t>To:</t>
  </si>
  <si>
    <t>Date:</t>
  </si>
  <si>
    <t>Sorted By:</t>
  </si>
  <si>
    <t>Segment1</t>
  </si>
  <si>
    <t>Account:</t>
  </si>
  <si>
    <t>First</t>
  </si>
  <si>
    <t>Include:</t>
  </si>
  <si>
    <t>Posting</t>
  </si>
  <si>
    <t>Inactive</t>
  </si>
  <si>
    <t>Account</t>
  </si>
  <si>
    <t>UTILITIES</t>
  </si>
  <si>
    <t>OFFICE SUPPLIES</t>
  </si>
  <si>
    <t>Accounts</t>
  </si>
  <si>
    <t>Beginning Balance</t>
  </si>
  <si>
    <t>Debit</t>
  </si>
  <si>
    <t>Grand Totals:</t>
  </si>
  <si>
    <t xml:space="preserve">    Staff Development</t>
  </si>
  <si>
    <t>Edgenuity</t>
  </si>
  <si>
    <t>FY18</t>
  </si>
  <si>
    <t>E-Rate Revenue</t>
  </si>
  <si>
    <t>E-Rate Expense</t>
  </si>
  <si>
    <t xml:space="preserve">MLA Estimated Revenue - </t>
  </si>
  <si>
    <t>Lone Star Success Academy</t>
  </si>
  <si>
    <t>240-35-5922-00-001-9-28-0-00</t>
  </si>
  <si>
    <t>NSLP Revenue</t>
  </si>
  <si>
    <t>100-00-5810-00-001-9-28-0-00</t>
  </si>
  <si>
    <t>STATE REVENUE</t>
  </si>
  <si>
    <t>100-11-6119-00-001-9-28-0-00</t>
  </si>
  <si>
    <t>TEACHERS - REGULAR</t>
  </si>
  <si>
    <t>100-11-6119-00-001-9-28-0-01</t>
  </si>
  <si>
    <t>Aides</t>
  </si>
  <si>
    <t>100-23-6119-00-001-9-28-0-00</t>
  </si>
  <si>
    <t>INSTRUCTIONAL MANAGEMENT - PRINCIPAL</t>
  </si>
  <si>
    <t>100-23-6129-00-001-9-28-0-00</t>
  </si>
  <si>
    <t>ADMINISTRATIVE STAFF</t>
  </si>
  <si>
    <t>Teachers - Regular</t>
  </si>
  <si>
    <t>Instructional Management - Principal</t>
  </si>
  <si>
    <t>Administrative Staff</t>
  </si>
  <si>
    <t>100-41-6129-00-001-9-28-0-00</t>
  </si>
  <si>
    <t>Operations - Business Manager</t>
  </si>
  <si>
    <t>100-11-6141-00-001-9-28-0-00</t>
  </si>
  <si>
    <t>Fica - Instructional</t>
  </si>
  <si>
    <t>100-23-6141-00-001-9-28-0-00</t>
  </si>
  <si>
    <t>Fica - Admin</t>
  </si>
  <si>
    <t>100-11-6142-00-001-9-28-0-00</t>
  </si>
  <si>
    <t>Health Insurance - Instructional</t>
  </si>
  <si>
    <t>100-23-6142-00-001-9-28-0-00</t>
  </si>
  <si>
    <t>Health Insurance - Admin</t>
  </si>
  <si>
    <t>100-11-6143-00-001-9-28-0-00</t>
  </si>
  <si>
    <t>Worker'S Comp Insurance - Instructional</t>
  </si>
  <si>
    <t>100-23-6143-00-001-9-28-0-00</t>
  </si>
  <si>
    <t>Worker'S Comp Insurance - Admin</t>
  </si>
  <si>
    <t>100-11-6145-00-001-9-28-0-00</t>
  </si>
  <si>
    <t>Unemployment Compensation - Instructional</t>
  </si>
  <si>
    <t>100-23-6145-00-001-9-28-0-00</t>
  </si>
  <si>
    <t>Unemployment Compensation - Admin</t>
  </si>
  <si>
    <t>100-11-6146-00-001-9-28-0-00</t>
  </si>
  <si>
    <t>Retirement Contribution - Instructional</t>
  </si>
  <si>
    <t>100-23-6146-00-001-9-28-0-00</t>
  </si>
  <si>
    <t>Retirement Contribution - Admin</t>
  </si>
  <si>
    <t>100-13-6219-00-001-9-28-0-00</t>
  </si>
  <si>
    <t>100-13-6239-00-001-9-28-0-00</t>
  </si>
  <si>
    <t>School Operations</t>
  </si>
  <si>
    <t>100-11-6219-00-001-9-99-0-00</t>
  </si>
  <si>
    <t>Professional Services Other</t>
  </si>
  <si>
    <t>100-41-6219-00-001-9-99-0-00</t>
  </si>
  <si>
    <t>Management Fee - Admin Services</t>
  </si>
  <si>
    <t>100-41-6219-00-001-9-99-0-01</t>
  </si>
  <si>
    <t>Management Fee - Program Services</t>
  </si>
  <si>
    <t>100-41-6259-00-001-9-28-0-00</t>
  </si>
  <si>
    <t>Telephone</t>
  </si>
  <si>
    <t>100-51-6259-00-001-9-28-0-00</t>
  </si>
  <si>
    <t>100-51-6269-00-001-9-28-0-00</t>
  </si>
  <si>
    <t>Building &amp; Land Rent</t>
  </si>
  <si>
    <t>100-51-6269-00-001-9-28-0-01</t>
  </si>
  <si>
    <t>Property Tax</t>
  </si>
  <si>
    <t>100-51-6319-00-001-9-28-0-00</t>
  </si>
  <si>
    <t>Janitorial Services</t>
  </si>
  <si>
    <t>100-51-6319-00-001-9-28-0-01</t>
  </si>
  <si>
    <t>Repairs &amp; Maintenance</t>
  </si>
  <si>
    <t>100-11-6321-00-001-9-28-0-00</t>
  </si>
  <si>
    <t>Textbooks / Workbooks</t>
  </si>
  <si>
    <t>100-11-6399-00-001-9-28-0-00</t>
  </si>
  <si>
    <t>Classroom / Teaching Supplies</t>
  </si>
  <si>
    <t>100-11-6399-00-001-9-28-0-01</t>
  </si>
  <si>
    <t>Supplies &amp; Materials Other</t>
  </si>
  <si>
    <t>100-41-6399-00-001-9-28-0-00</t>
  </si>
  <si>
    <t>Equipment / Furniture</t>
  </si>
  <si>
    <t>100-41-6399-00-001-9-28-0-03</t>
  </si>
  <si>
    <t>100-51-6429-00-001-9-28-0-00</t>
  </si>
  <si>
    <t>Insurance</t>
  </si>
  <si>
    <t>100-41-6495-00-001-9-28-0-00</t>
  </si>
  <si>
    <t>Membership &amp; Dues</t>
  </si>
  <si>
    <t>240-35-6340-00-001-9-28-0-00</t>
  </si>
  <si>
    <t>100-41-6212-00-001-9-99-0-00</t>
  </si>
  <si>
    <t xml:space="preserve">  Contracts/Professional Services:</t>
  </si>
  <si>
    <t>100-41-6211-00-001-9-99-0-00</t>
  </si>
  <si>
    <t>Legal</t>
  </si>
  <si>
    <t>Accounting / Audit</t>
  </si>
  <si>
    <t>100-11-6219-00-001-9-23-0-00</t>
  </si>
  <si>
    <t>Special Ed Services</t>
  </si>
  <si>
    <t>LSSA: Lake Granbury Academy</t>
  </si>
  <si>
    <t>ÿÿÿ-ÿÿ-ÿÿÿÿ-  -   - -  - -</t>
  </si>
  <si>
    <t>1110</t>
  </si>
  <si>
    <t>100-00-1110-00-001-9-28-0-01</t>
  </si>
  <si>
    <t>CHECKING ACCOUNT</t>
  </si>
  <si>
    <t>100-00-1110-00-001-9-28-0-02</t>
  </si>
  <si>
    <t>MAIN  ACCOUNT</t>
  </si>
  <si>
    <t>100-00-1110-00-001-9-28-0-03</t>
  </si>
  <si>
    <t>PETTY CASH</t>
  </si>
  <si>
    <t>1241</t>
  </si>
  <si>
    <t>100-00-1241-00-001-9-28-0-00</t>
  </si>
  <si>
    <t>ACCOUNTS RECEIVABLE - STATE</t>
  </si>
  <si>
    <t>1242</t>
  </si>
  <si>
    <t>240-35-1242-00-001-9-28-0-00</t>
  </si>
  <si>
    <t>Accounts Receivable - NSLP</t>
  </si>
  <si>
    <t>1990</t>
  </si>
  <si>
    <t>100-41-1990-00-001-9-28-0-00</t>
  </si>
  <si>
    <t>PREPAID EXPENSES</t>
  </si>
  <si>
    <t>100-51-1990-00-001-9-28-0-00</t>
  </si>
  <si>
    <t>PREPAID INSURANCE</t>
  </si>
  <si>
    <t>2110</t>
  </si>
  <si>
    <t>100-41-2110-00-001-9-28-0-00</t>
  </si>
  <si>
    <t>ACCOUNTS PAYABLE</t>
  </si>
  <si>
    <t>100-41-2110-00-001-9-28-0-01</t>
  </si>
  <si>
    <t>Accounts Payable Other</t>
  </si>
  <si>
    <t>2152</t>
  </si>
  <si>
    <t>100-11-2152-00-001-9-28-0-00</t>
  </si>
  <si>
    <t>ACCRUED PAYROLL TAX - INSTRUCTIONAL</t>
  </si>
  <si>
    <t>100-23-2152-00-001-9-28-0-00</t>
  </si>
  <si>
    <t>ACCRUED PAYROLL TAX - ADMIN</t>
  </si>
  <si>
    <t>2160</t>
  </si>
  <si>
    <t>100-11-2160-00-001-9-28-0-00</t>
  </si>
  <si>
    <t>ACCRUED PAYROLL - INSTRUCTIONAL</t>
  </si>
  <si>
    <t>100-23-2160-00-001-9-28-0-00</t>
  </si>
  <si>
    <t>ACCRUED PAYROLL - ADMIN</t>
  </si>
  <si>
    <t>3600</t>
  </si>
  <si>
    <t>100-00-3600-00-001-9-28-0-00</t>
  </si>
  <si>
    <t>FUND BALANCE</t>
  </si>
  <si>
    <t>5810</t>
  </si>
  <si>
    <t>5922</t>
  </si>
  <si>
    <t>6119</t>
  </si>
  <si>
    <t>6129</t>
  </si>
  <si>
    <t>OPERATIONS - BUSINESS MANAGER</t>
  </si>
  <si>
    <t>6141</t>
  </si>
  <si>
    <t>FICA - INSTRUCTIONAL</t>
  </si>
  <si>
    <t>FICA - ADMIN</t>
  </si>
  <si>
    <t>6142</t>
  </si>
  <si>
    <t>HEALTH INSURANCE - INSTRUCTIONAL</t>
  </si>
  <si>
    <t>HEALTH INSURANCE - ADMIN</t>
  </si>
  <si>
    <t>6143</t>
  </si>
  <si>
    <t>WORKER'S COMP INSURANCE - INSTRUCTIONAL</t>
  </si>
  <si>
    <t>WORKER'S COMP INSURANCE - ADMIN</t>
  </si>
  <si>
    <t>6145</t>
  </si>
  <si>
    <t>UNEMPLOYMENT COMPENSATION - INSTRUCTIONAL</t>
  </si>
  <si>
    <t>UNEMPLOYMENT COMPENSATION - ADMIN</t>
  </si>
  <si>
    <t>6146</t>
  </si>
  <si>
    <t>RETIREMENT CONTRIBUTION - INSTRUCTIONAL</t>
  </si>
  <si>
    <t>RETIREMENT CONTRIBUTION - ADMIN</t>
  </si>
  <si>
    <t>6211</t>
  </si>
  <si>
    <t>LEGAL</t>
  </si>
  <si>
    <t>6212</t>
  </si>
  <si>
    <t>ACCOUNTING / AUDIT</t>
  </si>
  <si>
    <t>6219</t>
  </si>
  <si>
    <t>SPECIAL ED SERVICES</t>
  </si>
  <si>
    <t>STAFF RECRUITMENT</t>
  </si>
  <si>
    <t>MANAGEMENT FEE - ADMIN SERVICES</t>
  </si>
  <si>
    <t>MANAGEMENT FEE - PROGRAM SERVICES</t>
  </si>
  <si>
    <t>6259</t>
  </si>
  <si>
    <t>TELEPHONE</t>
  </si>
  <si>
    <t>6269</t>
  </si>
  <si>
    <t>BUILDING &amp; LAND RENT</t>
  </si>
  <si>
    <t>6319</t>
  </si>
  <si>
    <t>JANITORIAL SERVICES</t>
  </si>
  <si>
    <t>REPAIRS &amp; MAINTENANCE</t>
  </si>
  <si>
    <t>6321</t>
  </si>
  <si>
    <t>TEXTBOOKS / WORKBOOKS</t>
  </si>
  <si>
    <t>6340</t>
  </si>
  <si>
    <t>NSLP Expense</t>
  </si>
  <si>
    <t>6399</t>
  </si>
  <si>
    <t>CLASSROOM / TEACHING SUPPLIES</t>
  </si>
  <si>
    <t>SUPPLIES &amp; MATERIALS OTHER</t>
  </si>
  <si>
    <t>EQUIPMENT / FURNITURE</t>
  </si>
  <si>
    <t>6429</t>
  </si>
  <si>
    <t>INSURANCE</t>
  </si>
  <si>
    <t>6495</t>
  </si>
  <si>
    <t>MEMBERSHIP &amp; DUES</t>
  </si>
  <si>
    <t>Education Revenue - TX</t>
  </si>
  <si>
    <t>Tier Two</t>
  </si>
  <si>
    <t>Other Programs</t>
  </si>
  <si>
    <t>Available School Fund</t>
  </si>
  <si>
    <t>Frontline Education</t>
  </si>
  <si>
    <t>Great Minds</t>
  </si>
  <si>
    <t>Riverside Insights</t>
  </si>
  <si>
    <t>Education Service Center</t>
  </si>
  <si>
    <t>Renaissance</t>
  </si>
  <si>
    <t>TX Charter School Assoc.</t>
  </si>
  <si>
    <t>ADP</t>
  </si>
  <si>
    <t>Based on estimates from TEA 20/21 Template @ 65 kids</t>
  </si>
  <si>
    <t>PPP funding</t>
  </si>
  <si>
    <t>Approved by Board 8/20/2020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</si>
</sst>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#,##0.0000"/>
    <numFmt numFmtId="171" formatCode="0.0"/>
    <numFmt numFmtId="172" formatCode="0.000"/>
    <numFmt numFmtId="173" formatCode="0.0000"/>
    <numFmt numFmtId="174" formatCode="0.0%"/>
    <numFmt numFmtId="175" formatCode="dd\-mmm\-yy_)"/>
    <numFmt numFmtId="176" formatCode="0.00_)"/>
    <numFmt numFmtId="177" formatCode="_(* #,##0.000_);_(* \(#,##0.000\);_(* &quot;-&quot;??_);_(@_)"/>
    <numFmt numFmtId="178" formatCode="_(* #,##0.0000_);_(* \(#,##0.0000\);_(* &quot;-&quot;??_);_(@_)"/>
    <numFmt numFmtId="179" formatCode="0.0_)"/>
    <numFmt numFmtId="180" formatCode="0_)"/>
    <numFmt numFmtId="181" formatCode="0.0000000"/>
    <numFmt numFmtId="182" formatCode="0.000000"/>
    <numFmt numFmtId="183" formatCode="0.00000"/>
    <numFmt numFmtId="184" formatCode="_(* #,##0.000_);_(* \(#,##0.000\);_(* &quot;-&quot;???_);_(@_)"/>
    <numFmt numFmtId="185" formatCode="_(* #,##0.0000_);_(* \(#,##0.0000\);_(* &quot;-&quot;????_);_(@_)"/>
    <numFmt numFmtId="186" formatCode="_(* #,##0.0_);_(* \(#,##0.0\);_(* &quot;-&quot;?_);_(@_)"/>
    <numFmt numFmtId="187" formatCode="#,##0.0000000000_);\(#,##0.0000000000\)"/>
    <numFmt numFmtId="188" formatCode="_(* #,##0.00000_);_(* \(#,##0.00000\);_(* &quot;-&quot;??_);_(@_)"/>
    <numFmt numFmtId="189" formatCode="_(* #,##0.00000_);_(* \(#,##0.00000\);_(* &quot;-&quot;?????_);_(@_)"/>
    <numFmt numFmtId="190" formatCode="[$-409]mmmm\ d\,\ yy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8"/>
      <color indexed="23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23"/>
      <name val="Arial"/>
      <family val="2"/>
    </font>
    <font>
      <b/>
      <i/>
      <sz val="14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8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sz val="8"/>
      <color rgb="FFC00000"/>
      <name val="Arial"/>
      <family val="2"/>
    </font>
    <font>
      <b/>
      <sz val="9"/>
      <color rgb="FF000000"/>
      <name val="Arial"/>
      <family val="2"/>
    </font>
    <font>
      <sz val="11"/>
      <color rgb="FFC00000"/>
      <name val="Calibri"/>
      <family val="2"/>
    </font>
    <font>
      <b/>
      <sz val="8"/>
      <color theme="0" tint="-0.4999699890613556"/>
      <name val="Arial"/>
      <family val="2"/>
    </font>
    <font>
      <b/>
      <i/>
      <sz val="14"/>
      <color rgb="FFC0000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68" fontId="5" fillId="0" borderId="10" xfId="42" applyNumberFormat="1" applyFont="1" applyFill="1" applyBorder="1" applyAlignment="1">
      <alignment/>
    </xf>
    <xf numFmtId="168" fontId="5" fillId="0" borderId="0" xfId="42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8" fontId="5" fillId="0" borderId="11" xfId="42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168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4" borderId="0" xfId="0" applyFont="1" applyFill="1" applyAlignment="1">
      <alignment horizontal="center"/>
    </xf>
    <xf numFmtId="0" fontId="8" fillId="0" borderId="0" xfId="0" applyFont="1" applyAlignment="1">
      <alignment/>
    </xf>
    <xf numFmtId="168" fontId="5" fillId="0" borderId="0" xfId="0" applyNumberFormat="1" applyFont="1" applyAlignment="1">
      <alignment horizontal="left" indent="2"/>
    </xf>
    <xf numFmtId="168" fontId="5" fillId="0" borderId="0" xfId="0" applyNumberFormat="1" applyFont="1" applyAlignment="1">
      <alignment horizontal="left" indent="4"/>
    </xf>
    <xf numFmtId="168" fontId="4" fillId="0" borderId="0" xfId="42" applyNumberFormat="1" applyFont="1" applyBorder="1" applyAlignment="1">
      <alignment horizontal="center"/>
    </xf>
    <xf numFmtId="168" fontId="4" fillId="0" borderId="12" xfId="42" applyNumberFormat="1" applyFont="1" applyBorder="1" applyAlignment="1">
      <alignment horizontal="center"/>
    </xf>
    <xf numFmtId="165" fontId="5" fillId="0" borderId="0" xfId="45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165" fontId="5" fillId="0" borderId="0" xfId="45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55" fillId="0" borderId="0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68" fontId="56" fillId="0" borderId="0" xfId="0" applyNumberFormat="1" applyFont="1" applyAlignment="1">
      <alignment horizontal="left" indent="4"/>
    </xf>
    <xf numFmtId="168" fontId="0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5" fillId="0" borderId="12" xfId="42" applyNumberFormat="1" applyFont="1" applyBorder="1" applyAlignment="1">
      <alignment/>
    </xf>
    <xf numFmtId="168" fontId="4" fillId="0" borderId="0" xfId="42" applyNumberFormat="1" applyFont="1" applyAlignment="1">
      <alignment/>
    </xf>
    <xf numFmtId="174" fontId="5" fillId="0" borderId="0" xfId="63" applyNumberFormat="1" applyFont="1" applyAlignment="1">
      <alignment/>
    </xf>
    <xf numFmtId="168" fontId="5" fillId="0" borderId="0" xfId="42" applyNumberFormat="1" applyFont="1" applyBorder="1" applyAlignment="1">
      <alignment/>
    </xf>
    <xf numFmtId="174" fontId="9" fillId="0" borderId="0" xfId="63" applyNumberFormat="1" applyFont="1" applyAlignment="1">
      <alignment/>
    </xf>
    <xf numFmtId="168" fontId="5" fillId="36" borderId="12" xfId="42" applyNumberFormat="1" applyFont="1" applyFill="1" applyBorder="1" applyAlignment="1">
      <alignment/>
    </xf>
    <xf numFmtId="168" fontId="5" fillId="36" borderId="0" xfId="42" applyNumberFormat="1" applyFont="1" applyFill="1" applyBorder="1" applyAlignment="1">
      <alignment/>
    </xf>
    <xf numFmtId="168" fontId="4" fillId="0" borderId="12" xfId="42" applyNumberFormat="1" applyFont="1" applyBorder="1" applyAlignment="1">
      <alignment/>
    </xf>
    <xf numFmtId="168" fontId="56" fillId="0" borderId="0" xfId="42" applyNumberFormat="1" applyFont="1" applyBorder="1" applyAlignment="1">
      <alignment/>
    </xf>
    <xf numFmtId="168" fontId="57" fillId="0" borderId="0" xfId="42" applyNumberFormat="1" applyFont="1" applyAlignment="1">
      <alignment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59" fillId="0" borderId="0" xfId="0" applyFont="1" applyAlignment="1">
      <alignment/>
    </xf>
    <xf numFmtId="168" fontId="57" fillId="0" borderId="12" xfId="42" applyNumberFormat="1" applyFont="1" applyBorder="1" applyAlignment="1">
      <alignment/>
    </xf>
    <xf numFmtId="168" fontId="60" fillId="0" borderId="0" xfId="42" applyNumberFormat="1" applyFont="1" applyAlignment="1">
      <alignment/>
    </xf>
    <xf numFmtId="0" fontId="56" fillId="0" borderId="0" xfId="0" applyFont="1" applyFill="1" applyBorder="1" applyAlignment="1">
      <alignment/>
    </xf>
    <xf numFmtId="168" fontId="4" fillId="0" borderId="10" xfId="42" applyNumberFormat="1" applyFont="1" applyFill="1" applyBorder="1" applyAlignment="1">
      <alignment/>
    </xf>
    <xf numFmtId="0" fontId="61" fillId="0" borderId="0" xfId="0" applyFont="1" applyAlignment="1">
      <alignment/>
    </xf>
    <xf numFmtId="0" fontId="4" fillId="36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52" fillId="0" borderId="0" xfId="0" applyFont="1" applyAlignment="1">
      <alignment/>
    </xf>
    <xf numFmtId="168" fontId="4" fillId="36" borderId="0" xfId="42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0" fontId="63" fillId="0" borderId="0" xfId="0" applyFont="1" applyAlignment="1">
      <alignment horizontal="left"/>
    </xf>
    <xf numFmtId="9" fontId="4" fillId="0" borderId="0" xfId="63" applyFont="1" applyAlignment="1">
      <alignment horizontal="center"/>
    </xf>
    <xf numFmtId="9" fontId="5" fillId="0" borderId="0" xfId="63" applyFont="1" applyAlignment="1">
      <alignment/>
    </xf>
    <xf numFmtId="9" fontId="5" fillId="0" borderId="0" xfId="0" applyNumberFormat="1" applyFont="1" applyAlignment="1">
      <alignment/>
    </xf>
    <xf numFmtId="168" fontId="4" fillId="0" borderId="0" xfId="42" applyNumberFormat="1" applyFont="1" applyAlignment="1">
      <alignment horizontal="center"/>
    </xf>
    <xf numFmtId="168" fontId="57" fillId="0" borderId="0" xfId="42" applyNumberFormat="1" applyFont="1" applyBorder="1" applyAlignment="1">
      <alignment/>
    </xf>
    <xf numFmtId="168" fontId="4" fillId="0" borderId="0" xfId="42" applyNumberFormat="1" applyFont="1" applyBorder="1" applyAlignment="1">
      <alignment/>
    </xf>
    <xf numFmtId="0" fontId="10" fillId="37" borderId="15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5" xfId="59"/>
    <cellStyle name="Normal 6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5"/>
  <sheetViews>
    <sheetView showGridLines="0" tabSelected="1" zoomScalePageLayoutView="0" workbookViewId="0" topLeftCell="A1">
      <pane xSplit="4" ySplit="5" topLeftCell="E6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M1" sqref="M1"/>
    </sheetView>
  </sheetViews>
  <sheetFormatPr defaultColWidth="9.140625" defaultRowHeight="12.75"/>
  <cols>
    <col min="1" max="1" width="2.8515625" style="0" customWidth="1"/>
    <col min="2" max="3" width="25.7109375" style="0" customWidth="1"/>
    <col min="4" max="4" width="5.421875" style="0" customWidth="1"/>
    <col min="5" max="16" width="8.140625" style="0" customWidth="1"/>
    <col min="17" max="17" width="10.28125" style="0" bestFit="1" customWidth="1"/>
  </cols>
  <sheetData>
    <row r="1" spans="2:13" ht="23.25" customHeight="1">
      <c r="B1" s="76" t="s">
        <v>102</v>
      </c>
      <c r="C1" s="77"/>
      <c r="M1" s="62" t="s">
        <v>280</v>
      </c>
    </row>
    <row r="2" spans="2:3" ht="20.25">
      <c r="B2" s="76" t="s">
        <v>39</v>
      </c>
      <c r="C2" s="77"/>
    </row>
    <row r="3" spans="2:3" ht="3.75" customHeight="1">
      <c r="B3" s="2"/>
      <c r="C3" s="2"/>
    </row>
    <row r="4" spans="2:5" ht="12.75">
      <c r="B4" s="2"/>
      <c r="C4" s="2"/>
      <c r="E4" s="15">
        <v>2021</v>
      </c>
    </row>
    <row r="5" spans="2:17" ht="12.75">
      <c r="B5" s="3" t="s">
        <v>0</v>
      </c>
      <c r="C5" s="3"/>
      <c r="E5" s="63" t="s">
        <v>58</v>
      </c>
      <c r="F5" s="63" t="s">
        <v>40</v>
      </c>
      <c r="G5" s="63" t="s">
        <v>59</v>
      </c>
      <c r="H5" s="63" t="s">
        <v>42</v>
      </c>
      <c r="I5" s="63" t="s">
        <v>43</v>
      </c>
      <c r="J5" s="63" t="s">
        <v>44</v>
      </c>
      <c r="K5" s="63" t="s">
        <v>45</v>
      </c>
      <c r="L5" s="63" t="s">
        <v>46</v>
      </c>
      <c r="M5" s="63" t="s">
        <v>47</v>
      </c>
      <c r="N5" s="63" t="s">
        <v>54</v>
      </c>
      <c r="O5" s="63" t="s">
        <v>36</v>
      </c>
      <c r="P5" s="63" t="s">
        <v>55</v>
      </c>
      <c r="Q5" s="63" t="s">
        <v>38</v>
      </c>
    </row>
    <row r="6" spans="2:17" ht="12.75">
      <c r="B6" s="3" t="s">
        <v>277</v>
      </c>
      <c r="C6" s="3"/>
      <c r="E6" s="20"/>
      <c r="F6" s="20"/>
      <c r="G6" s="20">
        <v>65</v>
      </c>
      <c r="H6" s="20">
        <f aca="true" t="shared" si="0" ref="H6:P6">+G6</f>
        <v>65</v>
      </c>
      <c r="I6" s="20">
        <f t="shared" si="0"/>
        <v>65</v>
      </c>
      <c r="J6" s="20">
        <f t="shared" si="0"/>
        <v>65</v>
      </c>
      <c r="K6" s="20">
        <f t="shared" si="0"/>
        <v>65</v>
      </c>
      <c r="L6" s="20">
        <f t="shared" si="0"/>
        <v>65</v>
      </c>
      <c r="M6" s="20">
        <f t="shared" si="0"/>
        <v>65</v>
      </c>
      <c r="N6" s="20">
        <f t="shared" si="0"/>
        <v>65</v>
      </c>
      <c r="O6" s="20">
        <f t="shared" si="0"/>
        <v>65</v>
      </c>
      <c r="P6" s="20">
        <f t="shared" si="0"/>
        <v>65</v>
      </c>
      <c r="Q6" s="20"/>
    </row>
    <row r="7" spans="2:17" ht="12.75" hidden="1">
      <c r="B7" s="11" t="s">
        <v>25</v>
      </c>
      <c r="C7" s="11"/>
      <c r="E7" s="16">
        <f>+Revenue!C5</f>
        <v>17</v>
      </c>
      <c r="F7" s="63" t="s">
        <v>59</v>
      </c>
      <c r="G7" s="16">
        <f>+Revenue!E5</f>
        <v>21</v>
      </c>
      <c r="H7" s="16">
        <f>+Revenue!F5</f>
        <v>20</v>
      </c>
      <c r="I7" s="16">
        <f>+Revenue!G5</f>
        <v>18</v>
      </c>
      <c r="J7" s="16">
        <f>+Revenue!H5</f>
        <v>18</v>
      </c>
      <c r="K7" s="16">
        <f>+Revenue!I5</f>
        <v>19</v>
      </c>
      <c r="L7" s="16">
        <f>+Revenue!J5</f>
        <v>20</v>
      </c>
      <c r="M7" s="16">
        <f>+Revenue!K5</f>
        <v>20</v>
      </c>
      <c r="N7" s="16">
        <f>+Revenue!L5</f>
        <v>20</v>
      </c>
      <c r="O7" s="16">
        <f>+Revenue!M5</f>
        <v>20</v>
      </c>
      <c r="P7" s="16">
        <f>+Revenue!N5</f>
        <v>19</v>
      </c>
      <c r="Q7" s="36">
        <f>SUM(E7:P7)</f>
        <v>212</v>
      </c>
    </row>
    <row r="8" spans="2:17" ht="12.75">
      <c r="B8" s="11"/>
      <c r="C8" s="11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36"/>
    </row>
    <row r="9" spans="2:19" ht="12.75" hidden="1">
      <c r="B9" s="11" t="s">
        <v>17</v>
      </c>
      <c r="C9" s="11"/>
      <c r="E9" s="38" t="e">
        <f>SUM(E10:E11)</f>
        <v>#REF!</v>
      </c>
      <c r="F9" s="38" t="e">
        <f aca="true" t="shared" si="1" ref="F9:P9">SUM(F10:F11)</f>
        <v>#REF!</v>
      </c>
      <c r="G9" s="38" t="e">
        <f t="shared" si="1"/>
        <v>#REF!</v>
      </c>
      <c r="H9" s="38" t="e">
        <f t="shared" si="1"/>
        <v>#REF!</v>
      </c>
      <c r="I9" s="38" t="e">
        <f t="shared" si="1"/>
        <v>#REF!</v>
      </c>
      <c r="J9" s="38" t="e">
        <f t="shared" si="1"/>
        <v>#REF!</v>
      </c>
      <c r="K9" s="38" t="e">
        <f t="shared" si="1"/>
        <v>#REF!</v>
      </c>
      <c r="L9" s="38" t="e">
        <f t="shared" si="1"/>
        <v>#REF!</v>
      </c>
      <c r="M9" s="38" t="e">
        <f t="shared" si="1"/>
        <v>#REF!</v>
      </c>
      <c r="N9" s="38" t="e">
        <f t="shared" si="1"/>
        <v>#REF!</v>
      </c>
      <c r="O9" s="38" t="e">
        <f t="shared" si="1"/>
        <v>#REF!</v>
      </c>
      <c r="P9" s="38" t="e">
        <f t="shared" si="1"/>
        <v>#REF!</v>
      </c>
      <c r="Q9" s="38" t="e">
        <f>SUM(E9:P9)/12</f>
        <v>#REF!</v>
      </c>
      <c r="S9">
        <f>117200+117200</f>
        <v>234400</v>
      </c>
    </row>
    <row r="10" spans="2:17" ht="12.75" hidden="1">
      <c r="B10" s="39" t="s">
        <v>52</v>
      </c>
      <c r="C10" s="39"/>
      <c r="E10" s="37" t="e">
        <f>+Revenue!#REF!</f>
        <v>#REF!</v>
      </c>
      <c r="F10" s="37" t="e">
        <f>+Revenue!#REF!</f>
        <v>#REF!</v>
      </c>
      <c r="G10" s="37" t="e">
        <f>+Revenue!#REF!</f>
        <v>#REF!</v>
      </c>
      <c r="H10" s="37" t="e">
        <f>+Revenue!#REF!</f>
        <v>#REF!</v>
      </c>
      <c r="I10" s="37" t="e">
        <f>+Revenue!#REF!</f>
        <v>#REF!</v>
      </c>
      <c r="J10" s="37" t="e">
        <f>+Revenue!#REF!</f>
        <v>#REF!</v>
      </c>
      <c r="K10" s="37" t="e">
        <f>+Revenue!#REF!</f>
        <v>#REF!</v>
      </c>
      <c r="L10" s="37" t="e">
        <f>+Revenue!#REF!</f>
        <v>#REF!</v>
      </c>
      <c r="M10" s="37" t="e">
        <f>+Revenue!#REF!</f>
        <v>#REF!</v>
      </c>
      <c r="N10" s="37" t="e">
        <f>+Revenue!#REF!</f>
        <v>#REF!</v>
      </c>
      <c r="O10" s="37" t="e">
        <f>+Revenue!#REF!</f>
        <v>#REF!</v>
      </c>
      <c r="P10" s="37" t="e">
        <f>+Revenue!#REF!</f>
        <v>#REF!</v>
      </c>
      <c r="Q10" s="37" t="e">
        <f>SUM(E10:P10)/12</f>
        <v>#REF!</v>
      </c>
    </row>
    <row r="11" spans="2:17" ht="12.75" hidden="1">
      <c r="B11" s="39" t="s">
        <v>49</v>
      </c>
      <c r="C11" s="39"/>
      <c r="E11" s="37" t="e">
        <f>+Revenue!#REF!</f>
        <v>#REF!</v>
      </c>
      <c r="F11" s="37" t="e">
        <f>+Revenue!#REF!</f>
        <v>#REF!</v>
      </c>
      <c r="G11" s="37" t="e">
        <f>+Revenue!#REF!</f>
        <v>#REF!</v>
      </c>
      <c r="H11" s="37" t="e">
        <f>+Revenue!#REF!</f>
        <v>#REF!</v>
      </c>
      <c r="I11" s="37" t="e">
        <f>+Revenue!#REF!</f>
        <v>#REF!</v>
      </c>
      <c r="J11" s="37" t="e">
        <f>+Revenue!#REF!</f>
        <v>#REF!</v>
      </c>
      <c r="K11" s="37" t="e">
        <f>+Revenue!#REF!</f>
        <v>#REF!</v>
      </c>
      <c r="L11" s="37" t="e">
        <f>+Revenue!#REF!</f>
        <v>#REF!</v>
      </c>
      <c r="M11" s="37" t="e">
        <f>+Revenue!#REF!</f>
        <v>#REF!</v>
      </c>
      <c r="N11" s="37" t="e">
        <f>+Revenue!#REF!</f>
        <v>#REF!</v>
      </c>
      <c r="O11" s="37" t="e">
        <f>+Revenue!#REF!</f>
        <v>#REF!</v>
      </c>
      <c r="P11" s="37" t="e">
        <f>+Revenue!#REF!</f>
        <v>#REF!</v>
      </c>
      <c r="Q11" s="37" t="e">
        <f>SUM(E11:P11)/12</f>
        <v>#REF!</v>
      </c>
    </row>
    <row r="12" spans="2:3" ht="12.75">
      <c r="B12" s="11" t="s">
        <v>1</v>
      </c>
      <c r="C12" s="11"/>
    </row>
    <row r="13" spans="2:18" ht="12.75">
      <c r="B13" s="13" t="s">
        <v>105</v>
      </c>
      <c r="C13" s="13" t="s">
        <v>106</v>
      </c>
      <c r="E13" s="41">
        <f>+Revenue!C15</f>
        <v>79648.16666666667</v>
      </c>
      <c r="F13" s="41">
        <f>+Revenue!D15</f>
        <v>79648.16666666667</v>
      </c>
      <c r="G13" s="41">
        <f>+Revenue!E15</f>
        <v>73168.91666666667</v>
      </c>
      <c r="H13" s="41">
        <f>+Revenue!F15</f>
        <v>73168.91666666667</v>
      </c>
      <c r="I13" s="41">
        <f>+Revenue!G15</f>
        <v>73168.91666666667</v>
      </c>
      <c r="J13" s="41">
        <f>+Revenue!H15</f>
        <v>73168.91666666667</v>
      </c>
      <c r="K13" s="41">
        <f>+Revenue!I15</f>
        <v>73168.91666666667</v>
      </c>
      <c r="L13" s="41">
        <f>+Revenue!J15</f>
        <v>73168.91666666667</v>
      </c>
      <c r="M13" s="41">
        <f>+Revenue!K15</f>
        <v>73168.91666666667</v>
      </c>
      <c r="N13" s="41">
        <f>+Revenue!L15</f>
        <v>73168.91666666667</v>
      </c>
      <c r="O13" s="41">
        <f>+Revenue!M15</f>
        <v>73168.91666666667</v>
      </c>
      <c r="P13" s="41">
        <f>+Revenue!N15</f>
        <v>73168.91666666667</v>
      </c>
      <c r="Q13" s="43">
        <f aca="true" t="shared" si="2" ref="Q13:Q19">SUM(E13:P13)</f>
        <v>890985.4999999999</v>
      </c>
      <c r="R13" s="43"/>
    </row>
    <row r="14" spans="2:17" ht="12.75">
      <c r="B14" s="13" t="s">
        <v>103</v>
      </c>
      <c r="C14" s="13" t="s">
        <v>104</v>
      </c>
      <c r="E14" s="41"/>
      <c r="F14" s="48">
        <f>+E14</f>
        <v>0</v>
      </c>
      <c r="G14" s="48">
        <f aca="true" t="shared" si="3" ref="G14:P14">+F14</f>
        <v>0</v>
      </c>
      <c r="H14" s="48">
        <f t="shared" si="3"/>
        <v>0</v>
      </c>
      <c r="I14" s="48">
        <f t="shared" si="3"/>
        <v>0</v>
      </c>
      <c r="J14" s="48">
        <f t="shared" si="3"/>
        <v>0</v>
      </c>
      <c r="K14" s="48">
        <f t="shared" si="3"/>
        <v>0</v>
      </c>
      <c r="L14" s="48">
        <f t="shared" si="3"/>
        <v>0</v>
      </c>
      <c r="M14" s="48">
        <f t="shared" si="3"/>
        <v>0</v>
      </c>
      <c r="N14" s="48">
        <f t="shared" si="3"/>
        <v>0</v>
      </c>
      <c r="O14" s="48">
        <f t="shared" si="3"/>
        <v>0</v>
      </c>
      <c r="P14" s="48">
        <f t="shared" si="3"/>
        <v>0</v>
      </c>
      <c r="Q14" s="43">
        <f t="shared" si="2"/>
        <v>0</v>
      </c>
    </row>
    <row r="15" spans="2:17" ht="12.75">
      <c r="B15" s="13" t="s">
        <v>60</v>
      </c>
      <c r="C15" s="13" t="s">
        <v>61</v>
      </c>
      <c r="E15" s="41"/>
      <c r="F15" s="48">
        <f aca="true" t="shared" si="4" ref="F15:P16">+E15</f>
        <v>0</v>
      </c>
      <c r="G15" s="48">
        <f t="shared" si="4"/>
        <v>0</v>
      </c>
      <c r="H15" s="48">
        <f t="shared" si="4"/>
        <v>0</v>
      </c>
      <c r="I15" s="48">
        <f t="shared" si="4"/>
        <v>0</v>
      </c>
      <c r="J15" s="48">
        <f t="shared" si="4"/>
        <v>0</v>
      </c>
      <c r="K15" s="48">
        <f t="shared" si="4"/>
        <v>0</v>
      </c>
      <c r="L15" s="48">
        <f t="shared" si="4"/>
        <v>0</v>
      </c>
      <c r="M15" s="48">
        <f t="shared" si="4"/>
        <v>0</v>
      </c>
      <c r="N15" s="48">
        <f t="shared" si="4"/>
        <v>0</v>
      </c>
      <c r="O15" s="48">
        <f t="shared" si="4"/>
        <v>0</v>
      </c>
      <c r="P15" s="48">
        <f t="shared" si="4"/>
        <v>0</v>
      </c>
      <c r="Q15" s="43">
        <f t="shared" si="2"/>
        <v>0</v>
      </c>
    </row>
    <row r="16" spans="2:17" ht="12.75">
      <c r="B16" s="13"/>
      <c r="C16" s="13" t="s">
        <v>279</v>
      </c>
      <c r="E16" s="41"/>
      <c r="F16" s="48">
        <f t="shared" si="4"/>
        <v>0</v>
      </c>
      <c r="G16" s="48">
        <f t="shared" si="4"/>
        <v>0</v>
      </c>
      <c r="H16" s="48">
        <f t="shared" si="4"/>
        <v>0</v>
      </c>
      <c r="I16" s="48">
        <f t="shared" si="4"/>
        <v>0</v>
      </c>
      <c r="J16" s="48">
        <f>113580+300</f>
        <v>113880</v>
      </c>
      <c r="K16" s="48">
        <v>0</v>
      </c>
      <c r="L16" s="48">
        <f t="shared" si="4"/>
        <v>0</v>
      </c>
      <c r="M16" s="48">
        <f t="shared" si="4"/>
        <v>0</v>
      </c>
      <c r="N16" s="48">
        <f t="shared" si="4"/>
        <v>0</v>
      </c>
      <c r="O16" s="48">
        <f t="shared" si="4"/>
        <v>0</v>
      </c>
      <c r="P16" s="48">
        <f t="shared" si="4"/>
        <v>0</v>
      </c>
      <c r="Q16" s="43">
        <f t="shared" si="2"/>
        <v>113880</v>
      </c>
    </row>
    <row r="17" spans="2:17" ht="12.75">
      <c r="B17" s="13"/>
      <c r="C17" s="13" t="s">
        <v>99</v>
      </c>
      <c r="E17" s="41">
        <v>612.72</v>
      </c>
      <c r="F17" s="48">
        <f aca="true" t="shared" si="5" ref="F17:P17">+E17</f>
        <v>612.72</v>
      </c>
      <c r="G17" s="48">
        <f t="shared" si="5"/>
        <v>612.72</v>
      </c>
      <c r="H17" s="48">
        <f t="shared" si="5"/>
        <v>612.72</v>
      </c>
      <c r="I17" s="48">
        <f t="shared" si="5"/>
        <v>612.72</v>
      </c>
      <c r="J17" s="48">
        <f t="shared" si="5"/>
        <v>612.72</v>
      </c>
      <c r="K17" s="48">
        <f t="shared" si="5"/>
        <v>612.72</v>
      </c>
      <c r="L17" s="48">
        <f t="shared" si="5"/>
        <v>612.72</v>
      </c>
      <c r="M17" s="48">
        <f t="shared" si="5"/>
        <v>612.72</v>
      </c>
      <c r="N17" s="48">
        <f t="shared" si="5"/>
        <v>612.72</v>
      </c>
      <c r="O17" s="48">
        <f t="shared" si="5"/>
        <v>612.72</v>
      </c>
      <c r="P17" s="48">
        <f t="shared" si="5"/>
        <v>612.72</v>
      </c>
      <c r="Q17" s="43">
        <f>SUM(E17:P17)</f>
        <v>7352.640000000002</v>
      </c>
    </row>
    <row r="18" spans="2:17" ht="12.75">
      <c r="B18" s="13"/>
      <c r="C18" s="13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9">
        <f t="shared" si="2"/>
        <v>0</v>
      </c>
    </row>
    <row r="19" spans="2:17" ht="12.75">
      <c r="B19" s="13" t="s">
        <v>16</v>
      </c>
      <c r="C19" s="13"/>
      <c r="D19" s="18"/>
      <c r="E19" s="41">
        <f aca="true" t="shared" si="6" ref="E19:P19">SUM(E13:E18)</f>
        <v>80260.88666666667</v>
      </c>
      <c r="F19" s="41">
        <f t="shared" si="6"/>
        <v>80260.88666666667</v>
      </c>
      <c r="G19" s="41">
        <f t="shared" si="6"/>
        <v>73781.63666666667</v>
      </c>
      <c r="H19" s="41">
        <f t="shared" si="6"/>
        <v>73781.63666666667</v>
      </c>
      <c r="I19" s="41">
        <f t="shared" si="6"/>
        <v>73781.63666666667</v>
      </c>
      <c r="J19" s="41">
        <f t="shared" si="6"/>
        <v>187661.6366666667</v>
      </c>
      <c r="K19" s="41">
        <f t="shared" si="6"/>
        <v>73781.63666666667</v>
      </c>
      <c r="L19" s="41">
        <f t="shared" si="6"/>
        <v>73781.63666666667</v>
      </c>
      <c r="M19" s="41">
        <f t="shared" si="6"/>
        <v>73781.63666666667</v>
      </c>
      <c r="N19" s="41">
        <f t="shared" si="6"/>
        <v>73781.63666666667</v>
      </c>
      <c r="O19" s="41">
        <f t="shared" si="6"/>
        <v>73781.63666666667</v>
      </c>
      <c r="P19" s="41">
        <f t="shared" si="6"/>
        <v>73781.63666666667</v>
      </c>
      <c r="Q19" s="43">
        <f t="shared" si="2"/>
        <v>1012218.1400000004</v>
      </c>
    </row>
    <row r="21" spans="2:3" ht="12.75">
      <c r="B21" s="12" t="s">
        <v>2</v>
      </c>
      <c r="C21" s="12"/>
    </row>
    <row r="22" spans="2:3" ht="12.75">
      <c r="B22" s="12" t="s">
        <v>3</v>
      </c>
      <c r="C22" s="12"/>
    </row>
    <row r="23" spans="2:18" ht="12.75">
      <c r="B23" s="13" t="s">
        <v>107</v>
      </c>
      <c r="C23" s="64" t="s">
        <v>115</v>
      </c>
      <c r="E23" s="41" t="e">
        <f>#REF!</f>
        <v>#REF!</v>
      </c>
      <c r="F23" s="41" t="e">
        <f>+#REF!</f>
        <v>#REF!</v>
      </c>
      <c r="G23" s="41" t="e">
        <f>+#REF!</f>
        <v>#REF!</v>
      </c>
      <c r="H23" s="41" t="e">
        <f>+#REF!</f>
        <v>#REF!</v>
      </c>
      <c r="I23" s="41" t="e">
        <f>+#REF!</f>
        <v>#REF!</v>
      </c>
      <c r="J23" s="41" t="e">
        <f>+#REF!</f>
        <v>#REF!</v>
      </c>
      <c r="K23" s="41" t="e">
        <f>+#REF!</f>
        <v>#REF!</v>
      </c>
      <c r="L23" s="41" t="e">
        <f>+#REF!</f>
        <v>#REF!</v>
      </c>
      <c r="M23" s="41" t="e">
        <f>+#REF!</f>
        <v>#REF!</v>
      </c>
      <c r="N23" s="41" t="e">
        <f>+#REF!</f>
        <v>#REF!</v>
      </c>
      <c r="O23" s="41" t="e">
        <f>+#REF!</f>
        <v>#REF!</v>
      </c>
      <c r="P23" s="41" t="e">
        <f>+#REF!</f>
        <v>#REF!</v>
      </c>
      <c r="Q23" s="43" t="e">
        <f>SUM(E23:P23)</f>
        <v>#REF!</v>
      </c>
      <c r="R23" s="10"/>
    </row>
    <row r="24" spans="2:17" ht="12.75">
      <c r="B24" s="13" t="s">
        <v>109</v>
      </c>
      <c r="C24" s="64" t="s">
        <v>110</v>
      </c>
      <c r="E24" s="41" t="e">
        <f>#REF!</f>
        <v>#REF!</v>
      </c>
      <c r="F24" s="41" t="e">
        <f>#REF!</f>
        <v>#REF!</v>
      </c>
      <c r="G24" s="41" t="e">
        <f>#REF!</f>
        <v>#REF!</v>
      </c>
      <c r="H24" s="41" t="e">
        <f>#REF!</f>
        <v>#REF!</v>
      </c>
      <c r="I24" s="41" t="e">
        <f>#REF!</f>
        <v>#REF!</v>
      </c>
      <c r="J24" s="41" t="e">
        <f>#REF!</f>
        <v>#REF!</v>
      </c>
      <c r="K24" s="41" t="e">
        <f>#REF!</f>
        <v>#REF!</v>
      </c>
      <c r="L24" s="41" t="e">
        <f>#REF!</f>
        <v>#REF!</v>
      </c>
      <c r="M24" s="41" t="e">
        <f>#REF!</f>
        <v>#REF!</v>
      </c>
      <c r="N24" s="41" t="e">
        <f>#REF!</f>
        <v>#REF!</v>
      </c>
      <c r="O24" s="41" t="e">
        <f>#REF!</f>
        <v>#REF!</v>
      </c>
      <c r="P24" s="41" t="e">
        <f>#REF!</f>
        <v>#REF!</v>
      </c>
      <c r="Q24" s="43" t="e">
        <f>SUM(E24:P24)</f>
        <v>#REF!</v>
      </c>
    </row>
    <row r="25" spans="2:17" ht="12.75">
      <c r="B25" s="13" t="s">
        <v>111</v>
      </c>
      <c r="C25" s="64" t="s">
        <v>116</v>
      </c>
      <c r="E25" s="41" t="e">
        <f>#REF!</f>
        <v>#REF!</v>
      </c>
      <c r="F25" s="41" t="e">
        <f>#REF!</f>
        <v>#REF!</v>
      </c>
      <c r="G25" s="41" t="e">
        <f>#REF!</f>
        <v>#REF!</v>
      </c>
      <c r="H25" s="41" t="e">
        <f>#REF!</f>
        <v>#REF!</v>
      </c>
      <c r="I25" s="41" t="e">
        <f>#REF!</f>
        <v>#REF!</v>
      </c>
      <c r="J25" s="41" t="e">
        <f>#REF!</f>
        <v>#REF!</v>
      </c>
      <c r="K25" s="41" t="e">
        <f>#REF!</f>
        <v>#REF!</v>
      </c>
      <c r="L25" s="41" t="e">
        <f>#REF!</f>
        <v>#REF!</v>
      </c>
      <c r="M25" s="41" t="e">
        <f>#REF!</f>
        <v>#REF!</v>
      </c>
      <c r="N25" s="41" t="e">
        <f>#REF!</f>
        <v>#REF!</v>
      </c>
      <c r="O25" s="41" t="e">
        <f>#REF!</f>
        <v>#REF!</v>
      </c>
      <c r="P25" s="41" t="e">
        <f>#REF!</f>
        <v>#REF!</v>
      </c>
      <c r="Q25" s="43" t="e">
        <f>SUM(E25:P25)</f>
        <v>#REF!</v>
      </c>
    </row>
    <row r="26" spans="2:17" ht="12.75">
      <c r="B26" s="13" t="s">
        <v>113</v>
      </c>
      <c r="C26" s="64" t="s">
        <v>117</v>
      </c>
      <c r="E26" s="41" t="e">
        <f>#REF!</f>
        <v>#REF!</v>
      </c>
      <c r="F26" s="41" t="e">
        <f>+#REF!</f>
        <v>#REF!</v>
      </c>
      <c r="G26" s="41" t="e">
        <f>+#REF!</f>
        <v>#REF!</v>
      </c>
      <c r="H26" s="41" t="e">
        <f>+#REF!</f>
        <v>#REF!</v>
      </c>
      <c r="I26" s="41" t="e">
        <f>+#REF!</f>
        <v>#REF!</v>
      </c>
      <c r="J26" s="41" t="e">
        <f>+#REF!</f>
        <v>#REF!</v>
      </c>
      <c r="K26" s="41" t="e">
        <f>+#REF!</f>
        <v>#REF!</v>
      </c>
      <c r="L26" s="41" t="e">
        <f>+#REF!</f>
        <v>#REF!</v>
      </c>
      <c r="M26" s="41" t="e">
        <f>+#REF!</f>
        <v>#REF!</v>
      </c>
      <c r="N26" s="41" t="e">
        <f>+#REF!</f>
        <v>#REF!</v>
      </c>
      <c r="O26" s="41" t="e">
        <f>+#REF!</f>
        <v>#REF!</v>
      </c>
      <c r="P26" s="41" t="e">
        <f>+#REF!</f>
        <v>#REF!</v>
      </c>
      <c r="Q26" s="43" t="e">
        <f>SUM(E26:P26)</f>
        <v>#REF!</v>
      </c>
    </row>
    <row r="27" spans="2:17" ht="12.75">
      <c r="B27" s="4" t="s">
        <v>118</v>
      </c>
      <c r="C27" s="64" t="s">
        <v>119</v>
      </c>
      <c r="E27" s="41" t="e">
        <f>+#REF!</f>
        <v>#REF!</v>
      </c>
      <c r="F27" s="41" t="e">
        <f>+#REF!</f>
        <v>#REF!</v>
      </c>
      <c r="G27" s="41" t="e">
        <f>+#REF!</f>
        <v>#REF!</v>
      </c>
      <c r="H27" s="41" t="e">
        <f>+#REF!</f>
        <v>#REF!</v>
      </c>
      <c r="I27" s="41" t="e">
        <f>+#REF!</f>
        <v>#REF!</v>
      </c>
      <c r="J27" s="41" t="e">
        <f>+#REF!</f>
        <v>#REF!</v>
      </c>
      <c r="K27" s="41" t="e">
        <f>+#REF!</f>
        <v>#REF!</v>
      </c>
      <c r="L27" s="41" t="e">
        <f>+#REF!</f>
        <v>#REF!</v>
      </c>
      <c r="M27" s="41" t="e">
        <f>+#REF!</f>
        <v>#REF!</v>
      </c>
      <c r="N27" s="41" t="e">
        <f>+#REF!</f>
        <v>#REF!</v>
      </c>
      <c r="O27" s="41" t="e">
        <f>+#REF!</f>
        <v>#REF!</v>
      </c>
      <c r="P27" s="41" t="e">
        <f>+#REF!</f>
        <v>#REF!</v>
      </c>
      <c r="Q27" s="43" t="e">
        <f>SUM(E27:P27)</f>
        <v>#REF!</v>
      </c>
    </row>
    <row r="28" spans="2:17" ht="12.75">
      <c r="B28" s="12" t="s">
        <v>4</v>
      </c>
      <c r="C28" s="12"/>
      <c r="E28" s="5" t="e">
        <f aca="true" t="shared" si="7" ref="E28:Q28">SUM(E23:E27)</f>
        <v>#REF!</v>
      </c>
      <c r="F28" s="5" t="e">
        <f t="shared" si="7"/>
        <v>#REF!</v>
      </c>
      <c r="G28" s="5" t="e">
        <f t="shared" si="7"/>
        <v>#REF!</v>
      </c>
      <c r="H28" s="5" t="e">
        <f t="shared" si="7"/>
        <v>#REF!</v>
      </c>
      <c r="I28" s="5" t="e">
        <f t="shared" si="7"/>
        <v>#REF!</v>
      </c>
      <c r="J28" s="5" t="e">
        <f t="shared" si="7"/>
        <v>#REF!</v>
      </c>
      <c r="K28" s="5" t="e">
        <f t="shared" si="7"/>
        <v>#REF!</v>
      </c>
      <c r="L28" s="5" t="e">
        <f t="shared" si="7"/>
        <v>#REF!</v>
      </c>
      <c r="M28" s="5" t="e">
        <f t="shared" si="7"/>
        <v>#REF!</v>
      </c>
      <c r="N28" s="5" t="e">
        <f t="shared" si="7"/>
        <v>#REF!</v>
      </c>
      <c r="O28" s="5" t="e">
        <f t="shared" si="7"/>
        <v>#REF!</v>
      </c>
      <c r="P28" s="5" t="e">
        <f t="shared" si="7"/>
        <v>#REF!</v>
      </c>
      <c r="Q28" s="5" t="e">
        <f t="shared" si="7"/>
        <v>#REF!</v>
      </c>
    </row>
    <row r="29" spans="5:17" ht="12.75"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51"/>
    </row>
    <row r="30" spans="2:17" ht="12.75">
      <c r="B30" s="12" t="s">
        <v>5</v>
      </c>
      <c r="C30" s="1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2:17" ht="12.75">
      <c r="B31" s="4" t="s">
        <v>120</v>
      </c>
      <c r="C31" s="4" t="s">
        <v>121</v>
      </c>
      <c r="D31" s="44">
        <v>0.0765</v>
      </c>
      <c r="E31" s="45" t="e">
        <f aca="true" t="shared" si="8" ref="E31:P31">SUM(E$23:E$25)*$D31</f>
        <v>#REF!</v>
      </c>
      <c r="F31" s="45" t="e">
        <f t="shared" si="8"/>
        <v>#REF!</v>
      </c>
      <c r="G31" s="45" t="e">
        <f t="shared" si="8"/>
        <v>#REF!</v>
      </c>
      <c r="H31" s="45" t="e">
        <f t="shared" si="8"/>
        <v>#REF!</v>
      </c>
      <c r="I31" s="45" t="e">
        <f t="shared" si="8"/>
        <v>#REF!</v>
      </c>
      <c r="J31" s="45" t="e">
        <f t="shared" si="8"/>
        <v>#REF!</v>
      </c>
      <c r="K31" s="45" t="e">
        <f t="shared" si="8"/>
        <v>#REF!</v>
      </c>
      <c r="L31" s="45" t="e">
        <f t="shared" si="8"/>
        <v>#REF!</v>
      </c>
      <c r="M31" s="45" t="e">
        <f t="shared" si="8"/>
        <v>#REF!</v>
      </c>
      <c r="N31" s="45" t="e">
        <f t="shared" si="8"/>
        <v>#REF!</v>
      </c>
      <c r="O31" s="45" t="e">
        <f t="shared" si="8"/>
        <v>#REF!</v>
      </c>
      <c r="P31" s="45" t="e">
        <f t="shared" si="8"/>
        <v>#REF!</v>
      </c>
      <c r="Q31" s="43" t="e">
        <f aca="true" t="shared" si="9" ref="Q31:Q41">SUM(E31:P31)</f>
        <v>#REF!</v>
      </c>
    </row>
    <row r="32" spans="2:17" ht="12.75">
      <c r="B32" s="4" t="s">
        <v>122</v>
      </c>
      <c r="C32" s="4" t="s">
        <v>123</v>
      </c>
      <c r="D32" s="44">
        <v>0.0765</v>
      </c>
      <c r="E32" s="45" t="e">
        <f aca="true" t="shared" si="10" ref="E32:P32">E$26*$D32</f>
        <v>#REF!</v>
      </c>
      <c r="F32" s="45" t="e">
        <f t="shared" si="10"/>
        <v>#REF!</v>
      </c>
      <c r="G32" s="45" t="e">
        <f t="shared" si="10"/>
        <v>#REF!</v>
      </c>
      <c r="H32" s="45" t="e">
        <f t="shared" si="10"/>
        <v>#REF!</v>
      </c>
      <c r="I32" s="45" t="e">
        <f t="shared" si="10"/>
        <v>#REF!</v>
      </c>
      <c r="J32" s="45" t="e">
        <f t="shared" si="10"/>
        <v>#REF!</v>
      </c>
      <c r="K32" s="45" t="e">
        <f t="shared" si="10"/>
        <v>#REF!</v>
      </c>
      <c r="L32" s="45" t="e">
        <f t="shared" si="10"/>
        <v>#REF!</v>
      </c>
      <c r="M32" s="45" t="e">
        <f t="shared" si="10"/>
        <v>#REF!</v>
      </c>
      <c r="N32" s="45" t="e">
        <f t="shared" si="10"/>
        <v>#REF!</v>
      </c>
      <c r="O32" s="45" t="e">
        <f t="shared" si="10"/>
        <v>#REF!</v>
      </c>
      <c r="P32" s="45" t="e">
        <f t="shared" si="10"/>
        <v>#REF!</v>
      </c>
      <c r="Q32" s="43" t="e">
        <f t="shared" si="9"/>
        <v>#REF!</v>
      </c>
    </row>
    <row r="33" spans="2:17" ht="12.75">
      <c r="B33" s="4" t="s">
        <v>124</v>
      </c>
      <c r="C33" s="4" t="s">
        <v>125</v>
      </c>
      <c r="D33" s="44">
        <v>0.12</v>
      </c>
      <c r="E33" s="45" t="e">
        <f>SUM(E$23:E$25)*$D33-30</f>
        <v>#REF!</v>
      </c>
      <c r="F33" s="45" t="e">
        <f aca="true" t="shared" si="11" ref="F33:P33">SUM(F$23:F$25)*$D33-30</f>
        <v>#REF!</v>
      </c>
      <c r="G33" s="45" t="e">
        <f t="shared" si="11"/>
        <v>#REF!</v>
      </c>
      <c r="H33" s="45" t="e">
        <f t="shared" si="11"/>
        <v>#REF!</v>
      </c>
      <c r="I33" s="45" t="e">
        <f t="shared" si="11"/>
        <v>#REF!</v>
      </c>
      <c r="J33" s="45" t="e">
        <f t="shared" si="11"/>
        <v>#REF!</v>
      </c>
      <c r="K33" s="45" t="e">
        <f t="shared" si="11"/>
        <v>#REF!</v>
      </c>
      <c r="L33" s="45" t="e">
        <f t="shared" si="11"/>
        <v>#REF!</v>
      </c>
      <c r="M33" s="45" t="e">
        <f t="shared" si="11"/>
        <v>#REF!</v>
      </c>
      <c r="N33" s="45" t="e">
        <f t="shared" si="11"/>
        <v>#REF!</v>
      </c>
      <c r="O33" s="45" t="e">
        <f t="shared" si="11"/>
        <v>#REF!</v>
      </c>
      <c r="P33" s="45" t="e">
        <f t="shared" si="11"/>
        <v>#REF!</v>
      </c>
      <c r="Q33" s="43" t="e">
        <f t="shared" si="9"/>
        <v>#REF!</v>
      </c>
    </row>
    <row r="34" spans="2:17" ht="12.75">
      <c r="B34" s="4" t="s">
        <v>126</v>
      </c>
      <c r="C34" s="4" t="s">
        <v>127</v>
      </c>
      <c r="D34" s="44">
        <v>0.12</v>
      </c>
      <c r="E34" s="45" t="e">
        <f>E$26*$D34-30</f>
        <v>#REF!</v>
      </c>
      <c r="F34" s="45" t="e">
        <f aca="true" t="shared" si="12" ref="F34:P34">F$26*$D34-30</f>
        <v>#REF!</v>
      </c>
      <c r="G34" s="45" t="e">
        <f t="shared" si="12"/>
        <v>#REF!</v>
      </c>
      <c r="H34" s="45" t="e">
        <f t="shared" si="12"/>
        <v>#REF!</v>
      </c>
      <c r="I34" s="45" t="e">
        <f t="shared" si="12"/>
        <v>#REF!</v>
      </c>
      <c r="J34" s="45" t="e">
        <f t="shared" si="12"/>
        <v>#REF!</v>
      </c>
      <c r="K34" s="45" t="e">
        <f t="shared" si="12"/>
        <v>#REF!</v>
      </c>
      <c r="L34" s="45" t="e">
        <f t="shared" si="12"/>
        <v>#REF!</v>
      </c>
      <c r="M34" s="45" t="e">
        <f t="shared" si="12"/>
        <v>#REF!</v>
      </c>
      <c r="N34" s="45" t="e">
        <f t="shared" si="12"/>
        <v>#REF!</v>
      </c>
      <c r="O34" s="45" t="e">
        <f t="shared" si="12"/>
        <v>#REF!</v>
      </c>
      <c r="P34" s="45" t="e">
        <f t="shared" si="12"/>
        <v>#REF!</v>
      </c>
      <c r="Q34" s="43" t="e">
        <f t="shared" si="9"/>
        <v>#REF!</v>
      </c>
    </row>
    <row r="35" spans="2:17" ht="12.75">
      <c r="B35" s="4" t="s">
        <v>128</v>
      </c>
      <c r="C35" s="4" t="s">
        <v>129</v>
      </c>
      <c r="D35" s="44">
        <v>0.015</v>
      </c>
      <c r="E35" s="45" t="e">
        <f aca="true" t="shared" si="13" ref="E35:P35">SUM(E$23:E$25)*$D35</f>
        <v>#REF!</v>
      </c>
      <c r="F35" s="45" t="e">
        <f t="shared" si="13"/>
        <v>#REF!</v>
      </c>
      <c r="G35" s="45" t="e">
        <f t="shared" si="13"/>
        <v>#REF!</v>
      </c>
      <c r="H35" s="45" t="e">
        <f t="shared" si="13"/>
        <v>#REF!</v>
      </c>
      <c r="I35" s="45" t="e">
        <f t="shared" si="13"/>
        <v>#REF!</v>
      </c>
      <c r="J35" s="45" t="e">
        <f t="shared" si="13"/>
        <v>#REF!</v>
      </c>
      <c r="K35" s="45" t="e">
        <f t="shared" si="13"/>
        <v>#REF!</v>
      </c>
      <c r="L35" s="45" t="e">
        <f t="shared" si="13"/>
        <v>#REF!</v>
      </c>
      <c r="M35" s="45" t="e">
        <f t="shared" si="13"/>
        <v>#REF!</v>
      </c>
      <c r="N35" s="45" t="e">
        <f t="shared" si="13"/>
        <v>#REF!</v>
      </c>
      <c r="O35" s="45" t="e">
        <f t="shared" si="13"/>
        <v>#REF!</v>
      </c>
      <c r="P35" s="45" t="e">
        <f t="shared" si="13"/>
        <v>#REF!</v>
      </c>
      <c r="Q35" s="43" t="e">
        <f t="shared" si="9"/>
        <v>#REF!</v>
      </c>
    </row>
    <row r="36" spans="2:17" ht="12.75">
      <c r="B36" s="4" t="s">
        <v>130</v>
      </c>
      <c r="C36" s="4" t="s">
        <v>131</v>
      </c>
      <c r="D36" s="44">
        <v>0.015</v>
      </c>
      <c r="E36" s="45" t="e">
        <f aca="true" t="shared" si="14" ref="E36:P36">E$26*$D36</f>
        <v>#REF!</v>
      </c>
      <c r="F36" s="45" t="e">
        <f t="shared" si="14"/>
        <v>#REF!</v>
      </c>
      <c r="G36" s="45" t="e">
        <f t="shared" si="14"/>
        <v>#REF!</v>
      </c>
      <c r="H36" s="45" t="e">
        <f t="shared" si="14"/>
        <v>#REF!</v>
      </c>
      <c r="I36" s="45" t="e">
        <f t="shared" si="14"/>
        <v>#REF!</v>
      </c>
      <c r="J36" s="45" t="e">
        <f t="shared" si="14"/>
        <v>#REF!</v>
      </c>
      <c r="K36" s="45" t="e">
        <f t="shared" si="14"/>
        <v>#REF!</v>
      </c>
      <c r="L36" s="45" t="e">
        <f t="shared" si="14"/>
        <v>#REF!</v>
      </c>
      <c r="M36" s="45" t="e">
        <f t="shared" si="14"/>
        <v>#REF!</v>
      </c>
      <c r="N36" s="45" t="e">
        <f t="shared" si="14"/>
        <v>#REF!</v>
      </c>
      <c r="O36" s="45" t="e">
        <f t="shared" si="14"/>
        <v>#REF!</v>
      </c>
      <c r="P36" s="45" t="e">
        <f t="shared" si="14"/>
        <v>#REF!</v>
      </c>
      <c r="Q36" s="43" t="e">
        <f t="shared" si="9"/>
        <v>#REF!</v>
      </c>
    </row>
    <row r="37" spans="2:17" ht="12.75">
      <c r="B37" s="4" t="s">
        <v>132</v>
      </c>
      <c r="C37" s="4" t="s">
        <v>133</v>
      </c>
      <c r="D37" s="44">
        <v>0</v>
      </c>
      <c r="E37" s="45" t="e">
        <f aca="true" t="shared" si="15" ref="E37:P37">SUM(E$23:E$25)*$D37</f>
        <v>#REF!</v>
      </c>
      <c r="F37" s="45" t="e">
        <f t="shared" si="15"/>
        <v>#REF!</v>
      </c>
      <c r="G37" s="45" t="e">
        <f t="shared" si="15"/>
        <v>#REF!</v>
      </c>
      <c r="H37" s="45" t="e">
        <f t="shared" si="15"/>
        <v>#REF!</v>
      </c>
      <c r="I37" s="45" t="e">
        <f t="shared" si="15"/>
        <v>#REF!</v>
      </c>
      <c r="J37" s="45" t="e">
        <f t="shared" si="15"/>
        <v>#REF!</v>
      </c>
      <c r="K37" s="45" t="e">
        <f t="shared" si="15"/>
        <v>#REF!</v>
      </c>
      <c r="L37" s="45" t="e">
        <f t="shared" si="15"/>
        <v>#REF!</v>
      </c>
      <c r="M37" s="45" t="e">
        <f t="shared" si="15"/>
        <v>#REF!</v>
      </c>
      <c r="N37" s="45" t="e">
        <f t="shared" si="15"/>
        <v>#REF!</v>
      </c>
      <c r="O37" s="45" t="e">
        <f t="shared" si="15"/>
        <v>#REF!</v>
      </c>
      <c r="P37" s="45" t="e">
        <f t="shared" si="15"/>
        <v>#REF!</v>
      </c>
      <c r="Q37" s="43" t="e">
        <f t="shared" si="9"/>
        <v>#REF!</v>
      </c>
    </row>
    <row r="38" spans="2:17" ht="12.75">
      <c r="B38" s="4" t="s">
        <v>134</v>
      </c>
      <c r="C38" s="4" t="s">
        <v>135</v>
      </c>
      <c r="D38" s="44">
        <v>0</v>
      </c>
      <c r="E38" s="45" t="e">
        <f aca="true" t="shared" si="16" ref="E38:P38">E$26*$D38</f>
        <v>#REF!</v>
      </c>
      <c r="F38" s="45" t="e">
        <f t="shared" si="16"/>
        <v>#REF!</v>
      </c>
      <c r="G38" s="45" t="e">
        <f t="shared" si="16"/>
        <v>#REF!</v>
      </c>
      <c r="H38" s="45" t="e">
        <f t="shared" si="16"/>
        <v>#REF!</v>
      </c>
      <c r="I38" s="45" t="e">
        <f t="shared" si="16"/>
        <v>#REF!</v>
      </c>
      <c r="J38" s="45" t="e">
        <f t="shared" si="16"/>
        <v>#REF!</v>
      </c>
      <c r="K38" s="45" t="e">
        <f t="shared" si="16"/>
        <v>#REF!</v>
      </c>
      <c r="L38" s="45" t="e">
        <f t="shared" si="16"/>
        <v>#REF!</v>
      </c>
      <c r="M38" s="45" t="e">
        <f t="shared" si="16"/>
        <v>#REF!</v>
      </c>
      <c r="N38" s="45" t="e">
        <f t="shared" si="16"/>
        <v>#REF!</v>
      </c>
      <c r="O38" s="45" t="e">
        <f t="shared" si="16"/>
        <v>#REF!</v>
      </c>
      <c r="P38" s="45" t="e">
        <f t="shared" si="16"/>
        <v>#REF!</v>
      </c>
      <c r="Q38" s="43" t="e">
        <f t="shared" si="9"/>
        <v>#REF!</v>
      </c>
    </row>
    <row r="39" spans="2:17" ht="12.75">
      <c r="B39" s="4" t="s">
        <v>136</v>
      </c>
      <c r="C39" s="4" t="s">
        <v>137</v>
      </c>
      <c r="D39" s="44">
        <v>0.03</v>
      </c>
      <c r="E39" s="45" t="e">
        <f aca="true" t="shared" si="17" ref="E39:P39">SUM(E$23:E$25)*$D39</f>
        <v>#REF!</v>
      </c>
      <c r="F39" s="45" t="e">
        <f t="shared" si="17"/>
        <v>#REF!</v>
      </c>
      <c r="G39" s="45" t="e">
        <f t="shared" si="17"/>
        <v>#REF!</v>
      </c>
      <c r="H39" s="45" t="e">
        <f t="shared" si="17"/>
        <v>#REF!</v>
      </c>
      <c r="I39" s="45" t="e">
        <f t="shared" si="17"/>
        <v>#REF!</v>
      </c>
      <c r="J39" s="45" t="e">
        <f t="shared" si="17"/>
        <v>#REF!</v>
      </c>
      <c r="K39" s="45" t="e">
        <f t="shared" si="17"/>
        <v>#REF!</v>
      </c>
      <c r="L39" s="45" t="e">
        <f t="shared" si="17"/>
        <v>#REF!</v>
      </c>
      <c r="M39" s="45" t="e">
        <f t="shared" si="17"/>
        <v>#REF!</v>
      </c>
      <c r="N39" s="45" t="e">
        <f t="shared" si="17"/>
        <v>#REF!</v>
      </c>
      <c r="O39" s="45" t="e">
        <f t="shared" si="17"/>
        <v>#REF!</v>
      </c>
      <c r="P39" s="45" t="e">
        <f t="shared" si="17"/>
        <v>#REF!</v>
      </c>
      <c r="Q39" s="43" t="e">
        <f t="shared" si="9"/>
        <v>#REF!</v>
      </c>
    </row>
    <row r="40" spans="2:17" ht="12.75">
      <c r="B40" s="4" t="s">
        <v>138</v>
      </c>
      <c r="C40" s="4" t="s">
        <v>139</v>
      </c>
      <c r="D40" s="44">
        <v>0.03</v>
      </c>
      <c r="E40" s="45" t="e">
        <f aca="true" t="shared" si="18" ref="E40:P40">E$26*$D40</f>
        <v>#REF!</v>
      </c>
      <c r="F40" s="45" t="e">
        <f t="shared" si="18"/>
        <v>#REF!</v>
      </c>
      <c r="G40" s="45" t="e">
        <f t="shared" si="18"/>
        <v>#REF!</v>
      </c>
      <c r="H40" s="45" t="e">
        <f t="shared" si="18"/>
        <v>#REF!</v>
      </c>
      <c r="I40" s="45" t="e">
        <f t="shared" si="18"/>
        <v>#REF!</v>
      </c>
      <c r="J40" s="45" t="e">
        <f t="shared" si="18"/>
        <v>#REF!</v>
      </c>
      <c r="K40" s="45" t="e">
        <f t="shared" si="18"/>
        <v>#REF!</v>
      </c>
      <c r="L40" s="45" t="e">
        <f t="shared" si="18"/>
        <v>#REF!</v>
      </c>
      <c r="M40" s="45" t="e">
        <f t="shared" si="18"/>
        <v>#REF!</v>
      </c>
      <c r="N40" s="45" t="e">
        <f t="shared" si="18"/>
        <v>#REF!</v>
      </c>
      <c r="O40" s="45" t="e">
        <f t="shared" si="18"/>
        <v>#REF!</v>
      </c>
      <c r="P40" s="45" t="e">
        <f t="shared" si="18"/>
        <v>#REF!</v>
      </c>
      <c r="Q40" s="43" t="e">
        <f t="shared" si="9"/>
        <v>#REF!</v>
      </c>
    </row>
    <row r="41" spans="2:17" ht="12.75">
      <c r="B41" s="4"/>
      <c r="C41" s="4"/>
      <c r="D41" s="44"/>
      <c r="E41" s="42"/>
      <c r="F41" s="47">
        <f>+E41</f>
        <v>0</v>
      </c>
      <c r="G41" s="47">
        <f aca="true" t="shared" si="19" ref="G41:P41">+F41</f>
        <v>0</v>
      </c>
      <c r="H41" s="47">
        <f t="shared" si="19"/>
        <v>0</v>
      </c>
      <c r="I41" s="47">
        <f t="shared" si="19"/>
        <v>0</v>
      </c>
      <c r="J41" s="47">
        <f t="shared" si="19"/>
        <v>0</v>
      </c>
      <c r="K41" s="47">
        <f t="shared" si="19"/>
        <v>0</v>
      </c>
      <c r="L41" s="47">
        <f t="shared" si="19"/>
        <v>0</v>
      </c>
      <c r="M41" s="47">
        <f t="shared" si="19"/>
        <v>0</v>
      </c>
      <c r="N41" s="47">
        <f t="shared" si="19"/>
        <v>0</v>
      </c>
      <c r="O41" s="47">
        <f t="shared" si="19"/>
        <v>0</v>
      </c>
      <c r="P41" s="47">
        <f t="shared" si="19"/>
        <v>0</v>
      </c>
      <c r="Q41" s="43">
        <f t="shared" si="9"/>
        <v>0</v>
      </c>
    </row>
    <row r="42" spans="2:17" ht="12.75">
      <c r="B42" s="12" t="s">
        <v>6</v>
      </c>
      <c r="C42" s="12"/>
      <c r="E42" s="5" t="e">
        <f aca="true" t="shared" si="20" ref="E42:Q42">SUM(E31:E41)</f>
        <v>#REF!</v>
      </c>
      <c r="F42" s="5" t="e">
        <f t="shared" si="20"/>
        <v>#REF!</v>
      </c>
      <c r="G42" s="5" t="e">
        <f t="shared" si="20"/>
        <v>#REF!</v>
      </c>
      <c r="H42" s="5" t="e">
        <f t="shared" si="20"/>
        <v>#REF!</v>
      </c>
      <c r="I42" s="5" t="e">
        <f t="shared" si="20"/>
        <v>#REF!</v>
      </c>
      <c r="J42" s="5" t="e">
        <f t="shared" si="20"/>
        <v>#REF!</v>
      </c>
      <c r="K42" s="5" t="e">
        <f t="shared" si="20"/>
        <v>#REF!</v>
      </c>
      <c r="L42" s="5" t="e">
        <f t="shared" si="20"/>
        <v>#REF!</v>
      </c>
      <c r="M42" s="5" t="e">
        <f t="shared" si="20"/>
        <v>#REF!</v>
      </c>
      <c r="N42" s="5" t="e">
        <f t="shared" si="20"/>
        <v>#REF!</v>
      </c>
      <c r="O42" s="5" t="e">
        <f t="shared" si="20"/>
        <v>#REF!</v>
      </c>
      <c r="P42" s="5" t="e">
        <f t="shared" si="20"/>
        <v>#REF!</v>
      </c>
      <c r="Q42" s="5" t="e">
        <f t="shared" si="20"/>
        <v>#REF!</v>
      </c>
    </row>
    <row r="43" spans="2:17" ht="12.75">
      <c r="B43" s="12"/>
      <c r="C43" s="12"/>
      <c r="E43" s="46" t="e">
        <f aca="true" t="shared" si="21" ref="E43:Q43">+E42/E28</f>
        <v>#REF!</v>
      </c>
      <c r="F43" s="46" t="e">
        <f t="shared" si="21"/>
        <v>#REF!</v>
      </c>
      <c r="G43" s="46" t="e">
        <f t="shared" si="21"/>
        <v>#REF!</v>
      </c>
      <c r="H43" s="46" t="e">
        <f t="shared" si="21"/>
        <v>#REF!</v>
      </c>
      <c r="I43" s="46" t="e">
        <f t="shared" si="21"/>
        <v>#REF!</v>
      </c>
      <c r="J43" s="46" t="e">
        <f t="shared" si="21"/>
        <v>#REF!</v>
      </c>
      <c r="K43" s="46" t="e">
        <f t="shared" si="21"/>
        <v>#REF!</v>
      </c>
      <c r="L43" s="46" t="e">
        <f t="shared" si="21"/>
        <v>#REF!</v>
      </c>
      <c r="M43" s="46" t="e">
        <f t="shared" si="21"/>
        <v>#REF!</v>
      </c>
      <c r="N43" s="46" t="e">
        <f t="shared" si="21"/>
        <v>#REF!</v>
      </c>
      <c r="O43" s="46" t="e">
        <f t="shared" si="21"/>
        <v>#REF!</v>
      </c>
      <c r="P43" s="46" t="e">
        <f t="shared" si="21"/>
        <v>#REF!</v>
      </c>
      <c r="Q43" s="46" t="e">
        <f t="shared" si="21"/>
        <v>#REF!</v>
      </c>
    </row>
    <row r="44" spans="2:17" ht="12.75">
      <c r="B44" s="12" t="s">
        <v>175</v>
      </c>
      <c r="C44" s="12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2:17" ht="12.75">
      <c r="B45" s="4" t="s">
        <v>143</v>
      </c>
      <c r="C45" s="4" t="s">
        <v>144</v>
      </c>
      <c r="E45" s="45">
        <v>250</v>
      </c>
      <c r="F45" s="48">
        <f aca="true" t="shared" si="22" ref="F45:P45">E45</f>
        <v>250</v>
      </c>
      <c r="G45" s="48">
        <f t="shared" si="22"/>
        <v>250</v>
      </c>
      <c r="H45" s="48">
        <f t="shared" si="22"/>
        <v>250</v>
      </c>
      <c r="I45" s="48">
        <f t="shared" si="22"/>
        <v>250</v>
      </c>
      <c r="J45" s="48">
        <f t="shared" si="22"/>
        <v>250</v>
      </c>
      <c r="K45" s="48">
        <f t="shared" si="22"/>
        <v>250</v>
      </c>
      <c r="L45" s="48">
        <f t="shared" si="22"/>
        <v>250</v>
      </c>
      <c r="M45" s="48">
        <f t="shared" si="22"/>
        <v>250</v>
      </c>
      <c r="N45" s="48">
        <f t="shared" si="22"/>
        <v>250</v>
      </c>
      <c r="O45" s="48">
        <f t="shared" si="22"/>
        <v>250</v>
      </c>
      <c r="P45" s="48">
        <f t="shared" si="22"/>
        <v>250</v>
      </c>
      <c r="Q45" s="43">
        <f>SUM(E45:P45)</f>
        <v>3000</v>
      </c>
    </row>
    <row r="46" spans="2:17" ht="12.75">
      <c r="B46" s="4" t="s">
        <v>176</v>
      </c>
      <c r="C46" s="4" t="s">
        <v>177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3">
        <f>SUM(E46:P46)</f>
        <v>0</v>
      </c>
    </row>
    <row r="47" spans="2:17" ht="12.75">
      <c r="B47" s="4" t="s">
        <v>174</v>
      </c>
      <c r="C47" s="4" t="s">
        <v>178</v>
      </c>
      <c r="E47" s="45">
        <v>1050</v>
      </c>
      <c r="F47" s="48">
        <f>E47</f>
        <v>1050</v>
      </c>
      <c r="G47" s="48">
        <f aca="true" t="shared" si="23" ref="G47:P48">F47</f>
        <v>1050</v>
      </c>
      <c r="H47" s="48">
        <f t="shared" si="23"/>
        <v>1050</v>
      </c>
      <c r="I47" s="48">
        <f t="shared" si="23"/>
        <v>1050</v>
      </c>
      <c r="J47" s="48">
        <f t="shared" si="23"/>
        <v>1050</v>
      </c>
      <c r="K47" s="48">
        <f t="shared" si="23"/>
        <v>1050</v>
      </c>
      <c r="L47" s="48">
        <f t="shared" si="23"/>
        <v>1050</v>
      </c>
      <c r="M47" s="48">
        <f t="shared" si="23"/>
        <v>1050</v>
      </c>
      <c r="N47" s="48">
        <f t="shared" si="23"/>
        <v>1050</v>
      </c>
      <c r="O47" s="48">
        <f t="shared" si="23"/>
        <v>1050</v>
      </c>
      <c r="P47" s="48">
        <f t="shared" si="23"/>
        <v>1050</v>
      </c>
      <c r="Q47" s="43">
        <f>SUM(E47:P47)</f>
        <v>12600</v>
      </c>
    </row>
    <row r="48" spans="2:18" ht="12.75">
      <c r="B48" s="4" t="s">
        <v>179</v>
      </c>
      <c r="C48" s="4" t="s">
        <v>180</v>
      </c>
      <c r="E48" s="42">
        <v>262.13</v>
      </c>
      <c r="F48" s="48">
        <f>E48</f>
        <v>262.13</v>
      </c>
      <c r="G48" s="48">
        <f t="shared" si="23"/>
        <v>262.13</v>
      </c>
      <c r="H48" s="48">
        <f t="shared" si="23"/>
        <v>262.13</v>
      </c>
      <c r="I48" s="48">
        <f t="shared" si="23"/>
        <v>262.13</v>
      </c>
      <c r="J48" s="48">
        <f t="shared" si="23"/>
        <v>262.13</v>
      </c>
      <c r="K48" s="48">
        <f t="shared" si="23"/>
        <v>262.13</v>
      </c>
      <c r="L48" s="48">
        <f t="shared" si="23"/>
        <v>262.13</v>
      </c>
      <c r="M48" s="48">
        <f t="shared" si="23"/>
        <v>262.13</v>
      </c>
      <c r="N48" s="48">
        <f t="shared" si="23"/>
        <v>262.13</v>
      </c>
      <c r="O48" s="48">
        <f t="shared" si="23"/>
        <v>262.13</v>
      </c>
      <c r="P48" s="48">
        <f t="shared" si="23"/>
        <v>262.13</v>
      </c>
      <c r="Q48" s="43">
        <f>SUM(E48:P48)</f>
        <v>3145.560000000001</v>
      </c>
      <c r="R48" t="s">
        <v>271</v>
      </c>
    </row>
    <row r="49" spans="2:17" ht="12.75">
      <c r="B49" s="12" t="s">
        <v>7</v>
      </c>
      <c r="C49" s="12"/>
      <c r="E49" s="5">
        <f>SUM(E45:E48)</f>
        <v>1562.13</v>
      </c>
      <c r="F49" s="5">
        <f aca="true" t="shared" si="24" ref="F49:Q49">SUM(F45:F48)</f>
        <v>1562.13</v>
      </c>
      <c r="G49" s="5">
        <f t="shared" si="24"/>
        <v>1562.13</v>
      </c>
      <c r="H49" s="5">
        <f t="shared" si="24"/>
        <v>1562.13</v>
      </c>
      <c r="I49" s="5">
        <f t="shared" si="24"/>
        <v>1562.13</v>
      </c>
      <c r="J49" s="5">
        <f t="shared" si="24"/>
        <v>1562.13</v>
      </c>
      <c r="K49" s="5">
        <f t="shared" si="24"/>
        <v>1562.13</v>
      </c>
      <c r="L49" s="5">
        <f t="shared" si="24"/>
        <v>1562.13</v>
      </c>
      <c r="M49" s="5">
        <f t="shared" si="24"/>
        <v>1562.13</v>
      </c>
      <c r="N49" s="5">
        <f t="shared" si="24"/>
        <v>1562.13</v>
      </c>
      <c r="O49" s="5">
        <f t="shared" si="24"/>
        <v>1562.13</v>
      </c>
      <c r="P49" s="5">
        <f t="shared" si="24"/>
        <v>1562.13</v>
      </c>
      <c r="Q49" s="5">
        <f t="shared" si="24"/>
        <v>18745.56</v>
      </c>
    </row>
    <row r="50" spans="2:17" ht="12.75">
      <c r="B50" s="12"/>
      <c r="C50" s="12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 ht="12.75">
      <c r="B51" s="12" t="s">
        <v>8</v>
      </c>
      <c r="C51" s="12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2:17" ht="12.75">
      <c r="B52" s="4" t="s">
        <v>140</v>
      </c>
      <c r="C52" s="4" t="s">
        <v>18</v>
      </c>
      <c r="E52" s="74">
        <v>35</v>
      </c>
      <c r="F52" s="48">
        <f aca="true" t="shared" si="25" ref="F52:P52">+E52</f>
        <v>35</v>
      </c>
      <c r="G52" s="48">
        <f t="shared" si="25"/>
        <v>35</v>
      </c>
      <c r="H52" s="48">
        <f t="shared" si="25"/>
        <v>35</v>
      </c>
      <c r="I52" s="48">
        <f t="shared" si="25"/>
        <v>35</v>
      </c>
      <c r="J52" s="48">
        <f t="shared" si="25"/>
        <v>35</v>
      </c>
      <c r="K52" s="48">
        <f t="shared" si="25"/>
        <v>35</v>
      </c>
      <c r="L52" s="48">
        <f t="shared" si="25"/>
        <v>35</v>
      </c>
      <c r="M52" s="48">
        <f t="shared" si="25"/>
        <v>35</v>
      </c>
      <c r="N52" s="48">
        <f t="shared" si="25"/>
        <v>35</v>
      </c>
      <c r="O52" s="48">
        <f t="shared" si="25"/>
        <v>35</v>
      </c>
      <c r="P52" s="48">
        <f t="shared" si="25"/>
        <v>35</v>
      </c>
      <c r="Q52" s="75">
        <f>SUM(E52:P52)</f>
        <v>420</v>
      </c>
    </row>
    <row r="53" spans="2:18" ht="12.75">
      <c r="B53" s="4" t="s">
        <v>141</v>
      </c>
      <c r="C53" s="4" t="s">
        <v>96</v>
      </c>
      <c r="E53" s="58">
        <v>300</v>
      </c>
      <c r="F53" s="47">
        <f aca="true" t="shared" si="26" ref="F53:P53">+E53</f>
        <v>300</v>
      </c>
      <c r="G53" s="47">
        <f t="shared" si="26"/>
        <v>300</v>
      </c>
      <c r="H53" s="47">
        <f t="shared" si="26"/>
        <v>300</v>
      </c>
      <c r="I53" s="47">
        <f t="shared" si="26"/>
        <v>300</v>
      </c>
      <c r="J53" s="47">
        <f t="shared" si="26"/>
        <v>300</v>
      </c>
      <c r="K53" s="47">
        <f t="shared" si="26"/>
        <v>300</v>
      </c>
      <c r="L53" s="47">
        <f t="shared" si="26"/>
        <v>300</v>
      </c>
      <c r="M53" s="47">
        <f t="shared" si="26"/>
        <v>300</v>
      </c>
      <c r="N53" s="47">
        <f t="shared" si="26"/>
        <v>300</v>
      </c>
      <c r="O53" s="47">
        <f t="shared" si="26"/>
        <v>300</v>
      </c>
      <c r="P53" s="47">
        <f t="shared" si="26"/>
        <v>300</v>
      </c>
      <c r="Q53" s="49">
        <f>SUM(E53:P53)</f>
        <v>3600</v>
      </c>
      <c r="R53" s="10"/>
    </row>
    <row r="54" spans="2:17" ht="12.75">
      <c r="B54" s="12" t="s">
        <v>9</v>
      </c>
      <c r="C54" s="12"/>
      <c r="E54" s="41">
        <f aca="true" t="shared" si="27" ref="E54:Q54">SUM(E52:E53)</f>
        <v>335</v>
      </c>
      <c r="F54" s="41">
        <f t="shared" si="27"/>
        <v>335</v>
      </c>
      <c r="G54" s="41">
        <f t="shared" si="27"/>
        <v>335</v>
      </c>
      <c r="H54" s="41">
        <f t="shared" si="27"/>
        <v>335</v>
      </c>
      <c r="I54" s="41">
        <f t="shared" si="27"/>
        <v>335</v>
      </c>
      <c r="J54" s="41">
        <f t="shared" si="27"/>
        <v>335</v>
      </c>
      <c r="K54" s="41">
        <f t="shared" si="27"/>
        <v>335</v>
      </c>
      <c r="L54" s="41">
        <f t="shared" si="27"/>
        <v>335</v>
      </c>
      <c r="M54" s="41">
        <f t="shared" si="27"/>
        <v>335</v>
      </c>
      <c r="N54" s="41">
        <f t="shared" si="27"/>
        <v>335</v>
      </c>
      <c r="O54" s="41">
        <f t="shared" si="27"/>
        <v>335</v>
      </c>
      <c r="P54" s="41">
        <f t="shared" si="27"/>
        <v>335</v>
      </c>
      <c r="Q54" s="41">
        <f t="shared" si="27"/>
        <v>4020</v>
      </c>
    </row>
    <row r="55" spans="2:17" s="7" customFormat="1" ht="12.75">
      <c r="B55" s="12" t="s">
        <v>10</v>
      </c>
      <c r="C55" s="12"/>
      <c r="E55" s="61" t="e">
        <f aca="true" t="shared" si="28" ref="E55:Q55">SUM(E54+E49+E42+E28)</f>
        <v>#REF!</v>
      </c>
      <c r="F55" s="61" t="e">
        <f t="shared" si="28"/>
        <v>#REF!</v>
      </c>
      <c r="G55" s="61" t="e">
        <f t="shared" si="28"/>
        <v>#REF!</v>
      </c>
      <c r="H55" s="61" t="e">
        <f t="shared" si="28"/>
        <v>#REF!</v>
      </c>
      <c r="I55" s="61" t="e">
        <f t="shared" si="28"/>
        <v>#REF!</v>
      </c>
      <c r="J55" s="61" t="e">
        <f t="shared" si="28"/>
        <v>#REF!</v>
      </c>
      <c r="K55" s="61" t="e">
        <f t="shared" si="28"/>
        <v>#REF!</v>
      </c>
      <c r="L55" s="61" t="e">
        <f t="shared" si="28"/>
        <v>#REF!</v>
      </c>
      <c r="M55" s="61" t="e">
        <f t="shared" si="28"/>
        <v>#REF!</v>
      </c>
      <c r="N55" s="61" t="e">
        <f t="shared" si="28"/>
        <v>#REF!</v>
      </c>
      <c r="O55" s="61" t="e">
        <f t="shared" si="28"/>
        <v>#REF!</v>
      </c>
      <c r="P55" s="61" t="e">
        <f t="shared" si="28"/>
        <v>#REF!</v>
      </c>
      <c r="Q55" s="61" t="e">
        <f t="shared" si="28"/>
        <v>#REF!</v>
      </c>
    </row>
    <row r="56" spans="3:17" ht="12.75">
      <c r="C56" s="12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2:17" ht="12.75">
      <c r="B57" s="52" t="s">
        <v>142</v>
      </c>
      <c r="C57" s="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3"/>
    </row>
    <row r="58" spans="2:18" ht="15" customHeight="1">
      <c r="B58" s="4" t="s">
        <v>162</v>
      </c>
      <c r="C58" s="4" t="s">
        <v>163</v>
      </c>
      <c r="E58" s="48">
        <f>SUM(E59:E61)</f>
        <v>1917.47</v>
      </c>
      <c r="F58" s="48">
        <f aca="true" t="shared" si="29" ref="F58:P58">SUM(F59:F61)</f>
        <v>1917.47</v>
      </c>
      <c r="G58" s="48">
        <f t="shared" si="29"/>
        <v>1917.47</v>
      </c>
      <c r="H58" s="48">
        <f t="shared" si="29"/>
        <v>1917.47</v>
      </c>
      <c r="I58" s="48">
        <f t="shared" si="29"/>
        <v>1917.47</v>
      </c>
      <c r="J58" s="48">
        <f t="shared" si="29"/>
        <v>1917.47</v>
      </c>
      <c r="K58" s="48">
        <f t="shared" si="29"/>
        <v>1917.47</v>
      </c>
      <c r="L58" s="48">
        <f t="shared" si="29"/>
        <v>1917.47</v>
      </c>
      <c r="M58" s="48">
        <f t="shared" si="29"/>
        <v>1917.47</v>
      </c>
      <c r="N58" s="48">
        <f t="shared" si="29"/>
        <v>1917.47</v>
      </c>
      <c r="O58" s="48">
        <f t="shared" si="29"/>
        <v>1917.47</v>
      </c>
      <c r="P58" s="48">
        <f t="shared" si="29"/>
        <v>1917.47</v>
      </c>
      <c r="Q58" s="43">
        <f aca="true" t="shared" si="30" ref="Q58:Q65">SUM(E58:P58)</f>
        <v>23009.640000000003</v>
      </c>
      <c r="R58" s="10"/>
    </row>
    <row r="59" spans="2:17" ht="12.75">
      <c r="B59" s="4"/>
      <c r="C59" s="60" t="s">
        <v>275</v>
      </c>
      <c r="E59" s="50">
        <v>186.92</v>
      </c>
      <c r="F59" s="50">
        <f>+E59</f>
        <v>186.92</v>
      </c>
      <c r="G59" s="50">
        <f aca="true" t="shared" si="31" ref="G59:P59">+F59</f>
        <v>186.92</v>
      </c>
      <c r="H59" s="50">
        <f t="shared" si="31"/>
        <v>186.92</v>
      </c>
      <c r="I59" s="50">
        <f t="shared" si="31"/>
        <v>186.92</v>
      </c>
      <c r="J59" s="50">
        <f t="shared" si="31"/>
        <v>186.92</v>
      </c>
      <c r="K59" s="50">
        <f t="shared" si="31"/>
        <v>186.92</v>
      </c>
      <c r="L59" s="50">
        <f t="shared" si="31"/>
        <v>186.92</v>
      </c>
      <c r="M59" s="50">
        <f t="shared" si="31"/>
        <v>186.92</v>
      </c>
      <c r="N59" s="50">
        <f t="shared" si="31"/>
        <v>186.92</v>
      </c>
      <c r="O59" s="50">
        <f t="shared" si="31"/>
        <v>186.92</v>
      </c>
      <c r="P59" s="50">
        <f t="shared" si="31"/>
        <v>186.92</v>
      </c>
      <c r="Q59" s="59">
        <f t="shared" si="30"/>
        <v>2243.0400000000004</v>
      </c>
    </row>
    <row r="60" spans="2:17" ht="12.75">
      <c r="B60" s="4"/>
      <c r="C60" s="60" t="s">
        <v>97</v>
      </c>
      <c r="E60" s="50">
        <v>742.22</v>
      </c>
      <c r="F60" s="50">
        <f>+E60</f>
        <v>742.22</v>
      </c>
      <c r="G60" s="50">
        <f aca="true" t="shared" si="32" ref="G60:P61">+F60</f>
        <v>742.22</v>
      </c>
      <c r="H60" s="50">
        <f t="shared" si="32"/>
        <v>742.22</v>
      </c>
      <c r="I60" s="50">
        <f t="shared" si="32"/>
        <v>742.22</v>
      </c>
      <c r="J60" s="50">
        <f t="shared" si="32"/>
        <v>742.22</v>
      </c>
      <c r="K60" s="50">
        <f t="shared" si="32"/>
        <v>742.22</v>
      </c>
      <c r="L60" s="50">
        <f t="shared" si="32"/>
        <v>742.22</v>
      </c>
      <c r="M60" s="50">
        <f t="shared" si="32"/>
        <v>742.22</v>
      </c>
      <c r="N60" s="50">
        <f t="shared" si="32"/>
        <v>742.22</v>
      </c>
      <c r="O60" s="50">
        <f t="shared" si="32"/>
        <v>742.22</v>
      </c>
      <c r="P60" s="50">
        <f t="shared" si="32"/>
        <v>742.22</v>
      </c>
      <c r="Q60" s="59">
        <f>SUM(E60:P60)</f>
        <v>8906.640000000001</v>
      </c>
    </row>
    <row r="61" spans="2:17" ht="12.75">
      <c r="B61" s="4"/>
      <c r="C61" s="60" t="s">
        <v>274</v>
      </c>
      <c r="E61" s="50">
        <v>988.33</v>
      </c>
      <c r="F61" s="50">
        <f>+E61</f>
        <v>988.33</v>
      </c>
      <c r="G61" s="50">
        <f t="shared" si="32"/>
        <v>988.33</v>
      </c>
      <c r="H61" s="50">
        <f t="shared" si="32"/>
        <v>988.33</v>
      </c>
      <c r="I61" s="50">
        <f t="shared" si="32"/>
        <v>988.33</v>
      </c>
      <c r="J61" s="50">
        <f t="shared" si="32"/>
        <v>988.33</v>
      </c>
      <c r="K61" s="50">
        <f t="shared" si="32"/>
        <v>988.33</v>
      </c>
      <c r="L61" s="50">
        <f t="shared" si="32"/>
        <v>988.33</v>
      </c>
      <c r="M61" s="50">
        <f t="shared" si="32"/>
        <v>988.33</v>
      </c>
      <c r="N61" s="50">
        <f t="shared" si="32"/>
        <v>988.33</v>
      </c>
      <c r="O61" s="50">
        <f t="shared" si="32"/>
        <v>988.33</v>
      </c>
      <c r="P61" s="50">
        <f t="shared" si="32"/>
        <v>988.33</v>
      </c>
      <c r="Q61" s="59">
        <f t="shared" si="30"/>
        <v>11859.960000000001</v>
      </c>
    </row>
    <row r="62" spans="2:18" ht="12.75">
      <c r="B62" s="4" t="s">
        <v>164</v>
      </c>
      <c r="C62" s="4" t="s">
        <v>165</v>
      </c>
      <c r="E62" s="45">
        <v>680</v>
      </c>
      <c r="F62" s="48">
        <f>E62</f>
        <v>680</v>
      </c>
      <c r="G62" s="48">
        <f aca="true" t="shared" si="33" ref="G62:P62">F62</f>
        <v>680</v>
      </c>
      <c r="H62" s="48">
        <f t="shared" si="33"/>
        <v>680</v>
      </c>
      <c r="I62" s="48">
        <f t="shared" si="33"/>
        <v>680</v>
      </c>
      <c r="J62" s="48">
        <f t="shared" si="33"/>
        <v>680</v>
      </c>
      <c r="K62" s="48">
        <f t="shared" si="33"/>
        <v>680</v>
      </c>
      <c r="L62" s="48">
        <f t="shared" si="33"/>
        <v>680</v>
      </c>
      <c r="M62" s="48">
        <f t="shared" si="33"/>
        <v>680</v>
      </c>
      <c r="N62" s="48">
        <f t="shared" si="33"/>
        <v>680</v>
      </c>
      <c r="O62" s="48">
        <f t="shared" si="33"/>
        <v>680</v>
      </c>
      <c r="P62" s="48">
        <f t="shared" si="33"/>
        <v>680</v>
      </c>
      <c r="Q62" s="43">
        <f t="shared" si="30"/>
        <v>8160</v>
      </c>
      <c r="R62" s="10"/>
    </row>
    <row r="63" spans="2:17" ht="12.75">
      <c r="B63" s="4" t="s">
        <v>160</v>
      </c>
      <c r="C63" s="4" t="s">
        <v>161</v>
      </c>
      <c r="E63" s="48">
        <f>SUM(E64:E65)</f>
        <v>732.1</v>
      </c>
      <c r="F63" s="48">
        <f aca="true" t="shared" si="34" ref="F63:P63">SUM(F64:F65)</f>
        <v>732.1</v>
      </c>
      <c r="G63" s="48">
        <f t="shared" si="34"/>
        <v>732.1</v>
      </c>
      <c r="H63" s="48">
        <f t="shared" si="34"/>
        <v>732.1</v>
      </c>
      <c r="I63" s="48">
        <f t="shared" si="34"/>
        <v>732.1</v>
      </c>
      <c r="J63" s="48">
        <f t="shared" si="34"/>
        <v>732.1</v>
      </c>
      <c r="K63" s="48">
        <f t="shared" si="34"/>
        <v>732.1</v>
      </c>
      <c r="L63" s="48">
        <f t="shared" si="34"/>
        <v>732.1</v>
      </c>
      <c r="M63" s="48">
        <f t="shared" si="34"/>
        <v>732.1</v>
      </c>
      <c r="N63" s="48">
        <f t="shared" si="34"/>
        <v>732.1</v>
      </c>
      <c r="O63" s="48">
        <f t="shared" si="34"/>
        <v>732.1</v>
      </c>
      <c r="P63" s="48">
        <f t="shared" si="34"/>
        <v>732.1</v>
      </c>
      <c r="Q63" s="43">
        <f t="shared" si="30"/>
        <v>8785.200000000003</v>
      </c>
    </row>
    <row r="64" spans="2:17" ht="12.75">
      <c r="B64" s="4"/>
      <c r="C64" s="60" t="s">
        <v>272</v>
      </c>
      <c r="E64" s="50">
        <v>396.43</v>
      </c>
      <c r="F64" s="50">
        <f>+E64</f>
        <v>396.43</v>
      </c>
      <c r="G64" s="50">
        <f aca="true" t="shared" si="35" ref="G64:P64">+F64</f>
        <v>396.43</v>
      </c>
      <c r="H64" s="50">
        <f t="shared" si="35"/>
        <v>396.43</v>
      </c>
      <c r="I64" s="50">
        <f t="shared" si="35"/>
        <v>396.43</v>
      </c>
      <c r="J64" s="50">
        <f t="shared" si="35"/>
        <v>396.43</v>
      </c>
      <c r="K64" s="50">
        <f t="shared" si="35"/>
        <v>396.43</v>
      </c>
      <c r="L64" s="50">
        <f t="shared" si="35"/>
        <v>396.43</v>
      </c>
      <c r="M64" s="50">
        <f t="shared" si="35"/>
        <v>396.43</v>
      </c>
      <c r="N64" s="50">
        <f t="shared" si="35"/>
        <v>396.43</v>
      </c>
      <c r="O64" s="50">
        <f t="shared" si="35"/>
        <v>396.43</v>
      </c>
      <c r="P64" s="50">
        <f t="shared" si="35"/>
        <v>396.43</v>
      </c>
      <c r="Q64" s="59">
        <f t="shared" si="30"/>
        <v>4757.16</v>
      </c>
    </row>
    <row r="65" spans="2:17" ht="12.75">
      <c r="B65" s="4"/>
      <c r="C65" s="60" t="s">
        <v>273</v>
      </c>
      <c r="E65" s="50">
        <v>335.67</v>
      </c>
      <c r="F65" s="50">
        <f>+E65</f>
        <v>335.67</v>
      </c>
      <c r="G65" s="50">
        <f aca="true" t="shared" si="36" ref="G65:P65">+F65</f>
        <v>335.67</v>
      </c>
      <c r="H65" s="50">
        <f t="shared" si="36"/>
        <v>335.67</v>
      </c>
      <c r="I65" s="50">
        <f t="shared" si="36"/>
        <v>335.67</v>
      </c>
      <c r="J65" s="50">
        <f t="shared" si="36"/>
        <v>335.67</v>
      </c>
      <c r="K65" s="50">
        <f t="shared" si="36"/>
        <v>335.67</v>
      </c>
      <c r="L65" s="50">
        <f t="shared" si="36"/>
        <v>335.67</v>
      </c>
      <c r="M65" s="50">
        <f t="shared" si="36"/>
        <v>335.67</v>
      </c>
      <c r="N65" s="50">
        <f t="shared" si="36"/>
        <v>335.67</v>
      </c>
      <c r="O65" s="50">
        <f t="shared" si="36"/>
        <v>335.67</v>
      </c>
      <c r="P65" s="50">
        <f t="shared" si="36"/>
        <v>335.67</v>
      </c>
      <c r="Q65" s="59">
        <f t="shared" si="30"/>
        <v>4028.0400000000004</v>
      </c>
    </row>
    <row r="66" spans="2:17" ht="12.75">
      <c r="B66" s="52" t="s">
        <v>62</v>
      </c>
      <c r="C66" s="12"/>
      <c r="E66" s="5">
        <f>SUM(E58:E65)-E58-E63</f>
        <v>3329.57</v>
      </c>
      <c r="F66" s="5">
        <f aca="true" t="shared" si="37" ref="F66:Q66">SUM(F58:F65)-F58-F63</f>
        <v>3329.57</v>
      </c>
      <c r="G66" s="5">
        <f t="shared" si="37"/>
        <v>3329.57</v>
      </c>
      <c r="H66" s="5">
        <f t="shared" si="37"/>
        <v>3329.57</v>
      </c>
      <c r="I66" s="5">
        <f t="shared" si="37"/>
        <v>3329.57</v>
      </c>
      <c r="J66" s="5">
        <f t="shared" si="37"/>
        <v>3329.57</v>
      </c>
      <c r="K66" s="5">
        <f t="shared" si="37"/>
        <v>3329.57</v>
      </c>
      <c r="L66" s="5">
        <f t="shared" si="37"/>
        <v>3329.57</v>
      </c>
      <c r="M66" s="5">
        <f t="shared" si="37"/>
        <v>3329.57</v>
      </c>
      <c r="N66" s="5">
        <f t="shared" si="37"/>
        <v>3329.57</v>
      </c>
      <c r="O66" s="5">
        <f t="shared" si="37"/>
        <v>3329.57</v>
      </c>
      <c r="P66" s="5">
        <f t="shared" si="37"/>
        <v>3329.57</v>
      </c>
      <c r="Q66" s="5">
        <f t="shared" si="37"/>
        <v>39954.840000000004</v>
      </c>
    </row>
    <row r="67" spans="2:17" ht="12.75">
      <c r="B67" s="52"/>
      <c r="C67" s="12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 ht="12.75">
      <c r="B68" s="53" t="s">
        <v>64</v>
      </c>
      <c r="C68" s="12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2:18" ht="12.75">
      <c r="B69" s="4" t="s">
        <v>149</v>
      </c>
      <c r="C69" s="4" t="s">
        <v>150</v>
      </c>
      <c r="E69" s="45">
        <v>60</v>
      </c>
      <c r="F69" s="48">
        <f aca="true" t="shared" si="38" ref="F69:F75">E69</f>
        <v>60</v>
      </c>
      <c r="G69" s="48">
        <f aca="true" t="shared" si="39" ref="G69:P75">F69</f>
        <v>60</v>
      </c>
      <c r="H69" s="48">
        <f t="shared" si="39"/>
        <v>60</v>
      </c>
      <c r="I69" s="48">
        <f t="shared" si="39"/>
        <v>60</v>
      </c>
      <c r="J69" s="48">
        <f t="shared" si="39"/>
        <v>60</v>
      </c>
      <c r="K69" s="48">
        <f t="shared" si="39"/>
        <v>60</v>
      </c>
      <c r="L69" s="48">
        <f t="shared" si="39"/>
        <v>60</v>
      </c>
      <c r="M69" s="48">
        <f t="shared" si="39"/>
        <v>60</v>
      </c>
      <c r="N69" s="48">
        <f t="shared" si="39"/>
        <v>60</v>
      </c>
      <c r="O69" s="48">
        <f t="shared" si="39"/>
        <v>60</v>
      </c>
      <c r="P69" s="48">
        <f t="shared" si="39"/>
        <v>60</v>
      </c>
      <c r="Q69" s="43">
        <f aca="true" t="shared" si="40" ref="Q69:Q75">SUM(E69:P69)</f>
        <v>720</v>
      </c>
      <c r="R69" s="10"/>
    </row>
    <row r="70" spans="2:17" ht="12.75">
      <c r="B70" s="4"/>
      <c r="C70" s="4" t="s">
        <v>100</v>
      </c>
      <c r="E70" s="48">
        <f aca="true" t="shared" si="41" ref="E70:P70">E17</f>
        <v>612.72</v>
      </c>
      <c r="F70" s="48">
        <f t="shared" si="41"/>
        <v>612.72</v>
      </c>
      <c r="G70" s="48">
        <f t="shared" si="41"/>
        <v>612.72</v>
      </c>
      <c r="H70" s="48">
        <f t="shared" si="41"/>
        <v>612.72</v>
      </c>
      <c r="I70" s="48">
        <f t="shared" si="41"/>
        <v>612.72</v>
      </c>
      <c r="J70" s="48">
        <f t="shared" si="41"/>
        <v>612.72</v>
      </c>
      <c r="K70" s="48">
        <f t="shared" si="41"/>
        <v>612.72</v>
      </c>
      <c r="L70" s="48">
        <f t="shared" si="41"/>
        <v>612.72</v>
      </c>
      <c r="M70" s="48">
        <f t="shared" si="41"/>
        <v>612.72</v>
      </c>
      <c r="N70" s="48">
        <f t="shared" si="41"/>
        <v>612.72</v>
      </c>
      <c r="O70" s="48">
        <f t="shared" si="41"/>
        <v>612.72</v>
      </c>
      <c r="P70" s="48">
        <f t="shared" si="41"/>
        <v>612.72</v>
      </c>
      <c r="Q70" s="43">
        <f>SUM(E70:P70)</f>
        <v>7352.640000000002</v>
      </c>
    </row>
    <row r="71" spans="2:17" ht="12.75">
      <c r="B71" s="4" t="s">
        <v>151</v>
      </c>
      <c r="C71" s="4" t="s">
        <v>63</v>
      </c>
      <c r="E71" s="45">
        <v>2500</v>
      </c>
      <c r="F71" s="48">
        <f t="shared" si="38"/>
        <v>2500</v>
      </c>
      <c r="G71" s="48">
        <f t="shared" si="39"/>
        <v>2500</v>
      </c>
      <c r="H71" s="48">
        <f t="shared" si="39"/>
        <v>2500</v>
      </c>
      <c r="I71" s="48">
        <f t="shared" si="39"/>
        <v>2500</v>
      </c>
      <c r="J71" s="48">
        <f t="shared" si="39"/>
        <v>2500</v>
      </c>
      <c r="K71" s="48">
        <f t="shared" si="39"/>
        <v>2500</v>
      </c>
      <c r="L71" s="48">
        <f t="shared" si="39"/>
        <v>2500</v>
      </c>
      <c r="M71" s="48">
        <f t="shared" si="39"/>
        <v>2500</v>
      </c>
      <c r="N71" s="48">
        <f t="shared" si="39"/>
        <v>2500</v>
      </c>
      <c r="O71" s="48">
        <f t="shared" si="39"/>
        <v>2500</v>
      </c>
      <c r="P71" s="48">
        <f t="shared" si="39"/>
        <v>2500</v>
      </c>
      <c r="Q71" s="43">
        <f t="shared" si="40"/>
        <v>30000</v>
      </c>
    </row>
    <row r="72" spans="2:17" ht="12.75">
      <c r="B72" s="4" t="s">
        <v>152</v>
      </c>
      <c r="C72" s="4" t="s">
        <v>153</v>
      </c>
      <c r="E72" s="45">
        <v>9237</v>
      </c>
      <c r="F72" s="48">
        <f t="shared" si="38"/>
        <v>9237</v>
      </c>
      <c r="G72" s="48">
        <f t="shared" si="39"/>
        <v>9237</v>
      </c>
      <c r="H72" s="48">
        <f t="shared" si="39"/>
        <v>9237</v>
      </c>
      <c r="I72" s="48">
        <f t="shared" si="39"/>
        <v>9237</v>
      </c>
      <c r="J72" s="48">
        <f t="shared" si="39"/>
        <v>9237</v>
      </c>
      <c r="K72" s="48">
        <f t="shared" si="39"/>
        <v>9237</v>
      </c>
      <c r="L72" s="48">
        <f t="shared" si="39"/>
        <v>9237</v>
      </c>
      <c r="M72" s="48">
        <f t="shared" si="39"/>
        <v>9237</v>
      </c>
      <c r="N72" s="48">
        <f t="shared" si="39"/>
        <v>9237</v>
      </c>
      <c r="O72" s="48">
        <f t="shared" si="39"/>
        <v>9237</v>
      </c>
      <c r="P72" s="48">
        <f t="shared" si="39"/>
        <v>9237</v>
      </c>
      <c r="Q72" s="43">
        <f t="shared" si="40"/>
        <v>110844</v>
      </c>
    </row>
    <row r="73" spans="2:17" ht="12.75">
      <c r="B73" s="4" t="s">
        <v>154</v>
      </c>
      <c r="C73" s="4" t="s">
        <v>155</v>
      </c>
      <c r="E73" s="45">
        <v>2256</v>
      </c>
      <c r="F73" s="48">
        <f t="shared" si="38"/>
        <v>2256</v>
      </c>
      <c r="G73" s="48">
        <f t="shared" si="39"/>
        <v>2256</v>
      </c>
      <c r="H73" s="48">
        <f t="shared" si="39"/>
        <v>2256</v>
      </c>
      <c r="I73" s="48">
        <f t="shared" si="39"/>
        <v>2256</v>
      </c>
      <c r="J73" s="48">
        <f t="shared" si="39"/>
        <v>2256</v>
      </c>
      <c r="K73" s="48">
        <f t="shared" si="39"/>
        <v>2256</v>
      </c>
      <c r="L73" s="48">
        <f t="shared" si="39"/>
        <v>2256</v>
      </c>
      <c r="M73" s="48">
        <f t="shared" si="39"/>
        <v>2256</v>
      </c>
      <c r="N73" s="48">
        <f t="shared" si="39"/>
        <v>2256</v>
      </c>
      <c r="O73" s="48">
        <f t="shared" si="39"/>
        <v>2256</v>
      </c>
      <c r="P73" s="48">
        <f t="shared" si="39"/>
        <v>2256</v>
      </c>
      <c r="Q73" s="43">
        <f t="shared" si="40"/>
        <v>27072</v>
      </c>
    </row>
    <row r="74" spans="2:17" ht="12.75">
      <c r="B74" s="4" t="s">
        <v>156</v>
      </c>
      <c r="C74" s="4" t="s">
        <v>157</v>
      </c>
      <c r="E74" s="45">
        <v>700</v>
      </c>
      <c r="F74" s="48">
        <f t="shared" si="38"/>
        <v>700</v>
      </c>
      <c r="G74" s="48">
        <f t="shared" si="39"/>
        <v>700</v>
      </c>
      <c r="H74" s="48">
        <f t="shared" si="39"/>
        <v>700</v>
      </c>
      <c r="I74" s="48">
        <f t="shared" si="39"/>
        <v>700</v>
      </c>
      <c r="J74" s="48">
        <f t="shared" si="39"/>
        <v>700</v>
      </c>
      <c r="K74" s="48">
        <f t="shared" si="39"/>
        <v>700</v>
      </c>
      <c r="L74" s="48">
        <f t="shared" si="39"/>
        <v>700</v>
      </c>
      <c r="M74" s="48">
        <f t="shared" si="39"/>
        <v>700</v>
      </c>
      <c r="N74" s="48">
        <f t="shared" si="39"/>
        <v>700</v>
      </c>
      <c r="O74" s="48">
        <f t="shared" si="39"/>
        <v>700</v>
      </c>
      <c r="P74" s="48">
        <f t="shared" si="39"/>
        <v>700</v>
      </c>
      <c r="Q74" s="43">
        <f t="shared" si="40"/>
        <v>8400</v>
      </c>
    </row>
    <row r="75" spans="2:17" ht="12.75">
      <c r="B75" s="9" t="s">
        <v>158</v>
      </c>
      <c r="C75" s="9" t="s">
        <v>159</v>
      </c>
      <c r="E75" s="45">
        <v>250</v>
      </c>
      <c r="F75" s="47">
        <f t="shared" si="38"/>
        <v>250</v>
      </c>
      <c r="G75" s="47">
        <f t="shared" si="39"/>
        <v>250</v>
      </c>
      <c r="H75" s="47">
        <f t="shared" si="39"/>
        <v>250</v>
      </c>
      <c r="I75" s="47">
        <f t="shared" si="39"/>
        <v>250</v>
      </c>
      <c r="J75" s="47">
        <f t="shared" si="39"/>
        <v>250</v>
      </c>
      <c r="K75" s="47">
        <f t="shared" si="39"/>
        <v>250</v>
      </c>
      <c r="L75" s="47">
        <f t="shared" si="39"/>
        <v>250</v>
      </c>
      <c r="M75" s="47">
        <f t="shared" si="39"/>
        <v>250</v>
      </c>
      <c r="N75" s="47">
        <f t="shared" si="39"/>
        <v>250</v>
      </c>
      <c r="O75" s="47">
        <f t="shared" si="39"/>
        <v>250</v>
      </c>
      <c r="P75" s="47">
        <f t="shared" si="39"/>
        <v>250</v>
      </c>
      <c r="Q75" s="43">
        <f t="shared" si="40"/>
        <v>3000</v>
      </c>
    </row>
    <row r="76" spans="2:17" ht="12.75">
      <c r="B76" s="53" t="s">
        <v>65</v>
      </c>
      <c r="C76" s="12"/>
      <c r="E76" s="5">
        <f aca="true" t="shared" si="42" ref="E76:Q76">SUM(E69:E75)</f>
        <v>15615.720000000001</v>
      </c>
      <c r="F76" s="5">
        <f t="shared" si="42"/>
        <v>15615.720000000001</v>
      </c>
      <c r="G76" s="5">
        <f t="shared" si="42"/>
        <v>15615.720000000001</v>
      </c>
      <c r="H76" s="5">
        <f t="shared" si="42"/>
        <v>15615.720000000001</v>
      </c>
      <c r="I76" s="5">
        <f t="shared" si="42"/>
        <v>15615.720000000001</v>
      </c>
      <c r="J76" s="5">
        <f t="shared" si="42"/>
        <v>15615.720000000001</v>
      </c>
      <c r="K76" s="5">
        <f t="shared" si="42"/>
        <v>15615.720000000001</v>
      </c>
      <c r="L76" s="5">
        <f t="shared" si="42"/>
        <v>15615.720000000001</v>
      </c>
      <c r="M76" s="5">
        <f t="shared" si="42"/>
        <v>15615.720000000001</v>
      </c>
      <c r="N76" s="5">
        <f t="shared" si="42"/>
        <v>15615.720000000001</v>
      </c>
      <c r="O76" s="5">
        <f t="shared" si="42"/>
        <v>15615.720000000001</v>
      </c>
      <c r="P76" s="5">
        <f t="shared" si="42"/>
        <v>15615.720000000001</v>
      </c>
      <c r="Q76" s="5">
        <f t="shared" si="42"/>
        <v>187388.64</v>
      </c>
    </row>
    <row r="77" spans="2:17" ht="12.75">
      <c r="B77" s="53"/>
      <c r="C77" s="12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 ht="12.75">
      <c r="B78" s="12" t="s">
        <v>69</v>
      </c>
      <c r="C78" s="12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2:17" ht="12.75">
      <c r="B79" s="4" t="s">
        <v>166</v>
      </c>
      <c r="C79" s="4" t="s">
        <v>167</v>
      </c>
      <c r="E79" s="45">
        <v>450</v>
      </c>
      <c r="F79" s="48">
        <f>E79</f>
        <v>450</v>
      </c>
      <c r="G79" s="48">
        <f aca="true" t="shared" si="43" ref="G79:P81">F79</f>
        <v>450</v>
      </c>
      <c r="H79" s="48">
        <f t="shared" si="43"/>
        <v>450</v>
      </c>
      <c r="I79" s="48">
        <f t="shared" si="43"/>
        <v>450</v>
      </c>
      <c r="J79" s="48">
        <f t="shared" si="43"/>
        <v>450</v>
      </c>
      <c r="K79" s="48">
        <f t="shared" si="43"/>
        <v>450</v>
      </c>
      <c r="L79" s="48">
        <f t="shared" si="43"/>
        <v>450</v>
      </c>
      <c r="M79" s="48">
        <f t="shared" si="43"/>
        <v>450</v>
      </c>
      <c r="N79" s="48">
        <f t="shared" si="43"/>
        <v>450</v>
      </c>
      <c r="O79" s="48">
        <f t="shared" si="43"/>
        <v>450</v>
      </c>
      <c r="P79" s="48">
        <f t="shared" si="43"/>
        <v>450</v>
      </c>
      <c r="Q79" s="43">
        <f aca="true" t="shared" si="44" ref="Q79:Q84">SUM(E79:P79)</f>
        <v>5400</v>
      </c>
    </row>
    <row r="80" spans="2:17" ht="12.75">
      <c r="B80" s="4" t="s">
        <v>168</v>
      </c>
      <c r="C80" s="4" t="s">
        <v>66</v>
      </c>
      <c r="E80" s="45">
        <v>150</v>
      </c>
      <c r="F80" s="48">
        <f>E80</f>
        <v>150</v>
      </c>
      <c r="G80" s="48">
        <f t="shared" si="43"/>
        <v>150</v>
      </c>
      <c r="H80" s="48">
        <f t="shared" si="43"/>
        <v>150</v>
      </c>
      <c r="I80" s="48">
        <f t="shared" si="43"/>
        <v>150</v>
      </c>
      <c r="J80" s="48">
        <f t="shared" si="43"/>
        <v>150</v>
      </c>
      <c r="K80" s="48">
        <f t="shared" si="43"/>
        <v>150</v>
      </c>
      <c r="L80" s="48">
        <f t="shared" si="43"/>
        <v>150</v>
      </c>
      <c r="M80" s="48">
        <f t="shared" si="43"/>
        <v>150</v>
      </c>
      <c r="N80" s="48">
        <f t="shared" si="43"/>
        <v>150</v>
      </c>
      <c r="O80" s="48">
        <f t="shared" si="43"/>
        <v>150</v>
      </c>
      <c r="P80" s="48">
        <f t="shared" si="43"/>
        <v>150</v>
      </c>
      <c r="Q80" s="43">
        <f t="shared" si="44"/>
        <v>1800</v>
      </c>
    </row>
    <row r="81" spans="2:17" ht="12.75">
      <c r="B81" s="4" t="s">
        <v>169</v>
      </c>
      <c r="C81" s="4" t="s">
        <v>170</v>
      </c>
      <c r="E81" s="45">
        <f>VLOOKUP($B81,Roadmap!$B$8:$P$60,4,FALSE)</f>
        <v>1608.96</v>
      </c>
      <c r="F81" s="48">
        <f>E81</f>
        <v>1608.96</v>
      </c>
      <c r="G81" s="48">
        <f t="shared" si="43"/>
        <v>1608.96</v>
      </c>
      <c r="H81" s="48">
        <f t="shared" si="43"/>
        <v>1608.96</v>
      </c>
      <c r="I81" s="48">
        <f t="shared" si="43"/>
        <v>1608.96</v>
      </c>
      <c r="J81" s="48">
        <f t="shared" si="43"/>
        <v>1608.96</v>
      </c>
      <c r="K81" s="48">
        <f t="shared" si="43"/>
        <v>1608.96</v>
      </c>
      <c r="L81" s="48">
        <f t="shared" si="43"/>
        <v>1608.96</v>
      </c>
      <c r="M81" s="48">
        <f t="shared" si="43"/>
        <v>1608.96</v>
      </c>
      <c r="N81" s="48">
        <f t="shared" si="43"/>
        <v>1608.96</v>
      </c>
      <c r="O81" s="48">
        <f t="shared" si="43"/>
        <v>1608.96</v>
      </c>
      <c r="P81" s="48">
        <f t="shared" si="43"/>
        <v>1608.96</v>
      </c>
      <c r="Q81" s="43">
        <f t="shared" si="44"/>
        <v>19307.519999999997</v>
      </c>
    </row>
    <row r="82" spans="2:18" ht="12.75">
      <c r="B82" s="4" t="s">
        <v>171</v>
      </c>
      <c r="C82" s="4" t="s">
        <v>172</v>
      </c>
      <c r="E82" s="45">
        <v>186</v>
      </c>
      <c r="F82" s="48">
        <f>E82</f>
        <v>186</v>
      </c>
      <c r="G82" s="48">
        <f aca="true" t="shared" si="45" ref="G82:P82">F82</f>
        <v>186</v>
      </c>
      <c r="H82" s="48">
        <f t="shared" si="45"/>
        <v>186</v>
      </c>
      <c r="I82" s="48">
        <f t="shared" si="45"/>
        <v>186</v>
      </c>
      <c r="J82" s="48">
        <f t="shared" si="45"/>
        <v>186</v>
      </c>
      <c r="K82" s="48">
        <f t="shared" si="45"/>
        <v>186</v>
      </c>
      <c r="L82" s="48">
        <f t="shared" si="45"/>
        <v>186</v>
      </c>
      <c r="M82" s="48">
        <f t="shared" si="45"/>
        <v>186</v>
      </c>
      <c r="N82" s="48">
        <f t="shared" si="45"/>
        <v>186</v>
      </c>
      <c r="O82" s="48">
        <f t="shared" si="45"/>
        <v>186</v>
      </c>
      <c r="P82" s="48">
        <f t="shared" si="45"/>
        <v>186</v>
      </c>
      <c r="Q82" s="59">
        <f t="shared" si="44"/>
        <v>2232</v>
      </c>
      <c r="R82" s="10" t="s">
        <v>276</v>
      </c>
    </row>
    <row r="83" spans="2:17" ht="12.75">
      <c r="B83" s="4" t="s">
        <v>173</v>
      </c>
      <c r="C83" s="4" t="s">
        <v>67</v>
      </c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3">
        <f t="shared" si="44"/>
        <v>0</v>
      </c>
    </row>
    <row r="84" spans="2:17" ht="12.75">
      <c r="B84" s="4" t="s">
        <v>147</v>
      </c>
      <c r="C84" s="4" t="s">
        <v>148</v>
      </c>
      <c r="E84" s="48">
        <f>($E$13)*0.04</f>
        <v>3185.9266666666667</v>
      </c>
      <c r="F84" s="48">
        <f aca="true" t="shared" si="46" ref="F84:P84">($E$13)*0.04</f>
        <v>3185.9266666666667</v>
      </c>
      <c r="G84" s="48">
        <f t="shared" si="46"/>
        <v>3185.9266666666667</v>
      </c>
      <c r="H84" s="48">
        <f t="shared" si="46"/>
        <v>3185.9266666666667</v>
      </c>
      <c r="I84" s="48">
        <f t="shared" si="46"/>
        <v>3185.9266666666667</v>
      </c>
      <c r="J84" s="48">
        <f t="shared" si="46"/>
        <v>3185.9266666666667</v>
      </c>
      <c r="K84" s="48">
        <f t="shared" si="46"/>
        <v>3185.9266666666667</v>
      </c>
      <c r="L84" s="48">
        <f t="shared" si="46"/>
        <v>3185.9266666666667</v>
      </c>
      <c r="M84" s="48">
        <f t="shared" si="46"/>
        <v>3185.9266666666667</v>
      </c>
      <c r="N84" s="48">
        <f t="shared" si="46"/>
        <v>3185.9266666666667</v>
      </c>
      <c r="O84" s="48">
        <f t="shared" si="46"/>
        <v>3185.9266666666667</v>
      </c>
      <c r="P84" s="48">
        <f t="shared" si="46"/>
        <v>3185.9266666666667</v>
      </c>
      <c r="Q84" s="43">
        <f t="shared" si="44"/>
        <v>38231.12</v>
      </c>
    </row>
    <row r="85" spans="2:17" ht="12.75">
      <c r="B85" s="52" t="s">
        <v>68</v>
      </c>
      <c r="C85" s="12"/>
      <c r="E85" s="5">
        <f>SUM(E79:E84)</f>
        <v>5580.886666666667</v>
      </c>
      <c r="F85" s="5">
        <f aca="true" t="shared" si="47" ref="F85:Q85">SUM(F79:F84)</f>
        <v>5580.886666666667</v>
      </c>
      <c r="G85" s="5">
        <f t="shared" si="47"/>
        <v>5580.886666666667</v>
      </c>
      <c r="H85" s="5">
        <f t="shared" si="47"/>
        <v>5580.886666666667</v>
      </c>
      <c r="I85" s="5">
        <f t="shared" si="47"/>
        <v>5580.886666666667</v>
      </c>
      <c r="J85" s="5">
        <f t="shared" si="47"/>
        <v>5580.886666666667</v>
      </c>
      <c r="K85" s="5">
        <f t="shared" si="47"/>
        <v>5580.886666666667</v>
      </c>
      <c r="L85" s="5">
        <f t="shared" si="47"/>
        <v>5580.886666666667</v>
      </c>
      <c r="M85" s="5">
        <f t="shared" si="47"/>
        <v>5580.886666666667</v>
      </c>
      <c r="N85" s="5">
        <f t="shared" si="47"/>
        <v>5580.886666666667</v>
      </c>
      <c r="O85" s="5">
        <f t="shared" si="47"/>
        <v>5580.886666666667</v>
      </c>
      <c r="P85" s="5">
        <f t="shared" si="47"/>
        <v>5580.886666666667</v>
      </c>
      <c r="Q85" s="5">
        <f t="shared" si="47"/>
        <v>66970.64</v>
      </c>
    </row>
    <row r="86" spans="2:17" ht="12.75">
      <c r="B86" s="12"/>
      <c r="C86" s="12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 ht="12.75">
      <c r="B87" s="12" t="s">
        <v>11</v>
      </c>
      <c r="C87" s="12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2:17" ht="12.75">
      <c r="B88" s="12" t="s">
        <v>14</v>
      </c>
      <c r="C88" s="12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2:17" ht="12.75">
      <c r="B89" s="4"/>
      <c r="C89" s="4" t="s">
        <v>70</v>
      </c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3">
        <f>SUM(E89:P89)</f>
        <v>0</v>
      </c>
    </row>
    <row r="90" spans="2:17" ht="12.75">
      <c r="B90" s="4" t="s">
        <v>145</v>
      </c>
      <c r="C90" s="4" t="s">
        <v>146</v>
      </c>
      <c r="E90" s="48">
        <f>($E$13)*0.06</f>
        <v>4778.89</v>
      </c>
      <c r="F90" s="48">
        <f aca="true" t="shared" si="48" ref="F90:P90">($E$13)*0.06</f>
        <v>4778.89</v>
      </c>
      <c r="G90" s="48">
        <f t="shared" si="48"/>
        <v>4778.89</v>
      </c>
      <c r="H90" s="48">
        <f t="shared" si="48"/>
        <v>4778.89</v>
      </c>
      <c r="I90" s="48">
        <f t="shared" si="48"/>
        <v>4778.89</v>
      </c>
      <c r="J90" s="48">
        <f t="shared" si="48"/>
        <v>4778.89</v>
      </c>
      <c r="K90" s="48">
        <f t="shared" si="48"/>
        <v>4778.89</v>
      </c>
      <c r="L90" s="48">
        <f t="shared" si="48"/>
        <v>4778.89</v>
      </c>
      <c r="M90" s="48">
        <f t="shared" si="48"/>
        <v>4778.89</v>
      </c>
      <c r="N90" s="48">
        <f t="shared" si="48"/>
        <v>4778.89</v>
      </c>
      <c r="O90" s="48">
        <f t="shared" si="48"/>
        <v>4778.89</v>
      </c>
      <c r="P90" s="48">
        <f t="shared" si="48"/>
        <v>4778.89</v>
      </c>
      <c r="Q90" s="43">
        <f>SUM(E90:P90)</f>
        <v>57346.68</v>
      </c>
    </row>
    <row r="91" spans="2:17" ht="12.75">
      <c r="B91" s="12" t="s">
        <v>12</v>
      </c>
      <c r="C91" s="12"/>
      <c r="E91" s="5">
        <f>SUM(E89:E90)</f>
        <v>4778.89</v>
      </c>
      <c r="F91" s="5">
        <f aca="true" t="shared" si="49" ref="F91:Q91">SUM(F87:F90)</f>
        <v>4778.89</v>
      </c>
      <c r="G91" s="5">
        <f t="shared" si="49"/>
        <v>4778.89</v>
      </c>
      <c r="H91" s="5">
        <f t="shared" si="49"/>
        <v>4778.89</v>
      </c>
      <c r="I91" s="5">
        <f t="shared" si="49"/>
        <v>4778.89</v>
      </c>
      <c r="J91" s="5">
        <f t="shared" si="49"/>
        <v>4778.89</v>
      </c>
      <c r="K91" s="5">
        <f t="shared" si="49"/>
        <v>4778.89</v>
      </c>
      <c r="L91" s="5">
        <f t="shared" si="49"/>
        <v>4778.89</v>
      </c>
      <c r="M91" s="5">
        <f t="shared" si="49"/>
        <v>4778.89</v>
      </c>
      <c r="N91" s="5">
        <f t="shared" si="49"/>
        <v>4778.89</v>
      </c>
      <c r="O91" s="5">
        <f t="shared" si="49"/>
        <v>4778.89</v>
      </c>
      <c r="P91" s="5">
        <f t="shared" si="49"/>
        <v>4778.89</v>
      </c>
      <c r="Q91" s="5">
        <f t="shared" si="49"/>
        <v>57346.68</v>
      </c>
    </row>
    <row r="92" spans="2:17" ht="12.75">
      <c r="B92" s="12"/>
      <c r="C92" s="1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2:17" ht="12.75">
      <c r="B93" s="12" t="s">
        <v>13</v>
      </c>
      <c r="C93" s="12"/>
      <c r="D93" s="1"/>
      <c r="E93" s="5" t="e">
        <f aca="true" t="shared" si="50" ref="E93:Q93">+E91+E76+E66+E55+E85</f>
        <v>#REF!</v>
      </c>
      <c r="F93" s="5" t="e">
        <f t="shared" si="50"/>
        <v>#REF!</v>
      </c>
      <c r="G93" s="5" t="e">
        <f t="shared" si="50"/>
        <v>#REF!</v>
      </c>
      <c r="H93" s="5" t="e">
        <f t="shared" si="50"/>
        <v>#REF!</v>
      </c>
      <c r="I93" s="5" t="e">
        <f t="shared" si="50"/>
        <v>#REF!</v>
      </c>
      <c r="J93" s="5" t="e">
        <f t="shared" si="50"/>
        <v>#REF!</v>
      </c>
      <c r="K93" s="5" t="e">
        <f t="shared" si="50"/>
        <v>#REF!</v>
      </c>
      <c r="L93" s="5" t="e">
        <f t="shared" si="50"/>
        <v>#REF!</v>
      </c>
      <c r="M93" s="5" t="e">
        <f t="shared" si="50"/>
        <v>#REF!</v>
      </c>
      <c r="N93" s="5" t="e">
        <f t="shared" si="50"/>
        <v>#REF!</v>
      </c>
      <c r="O93" s="5" t="e">
        <f t="shared" si="50"/>
        <v>#REF!</v>
      </c>
      <c r="P93" s="5" t="e">
        <f t="shared" si="50"/>
        <v>#REF!</v>
      </c>
      <c r="Q93" s="5" t="e">
        <f t="shared" si="50"/>
        <v>#REF!</v>
      </c>
    </row>
    <row r="94" spans="2:17" ht="13.5" thickBot="1">
      <c r="B94" s="12" t="s">
        <v>15</v>
      </c>
      <c r="C94" s="12"/>
      <c r="E94" s="14" t="e">
        <f aca="true" t="shared" si="51" ref="E94:Q94">+E19-E93</f>
        <v>#REF!</v>
      </c>
      <c r="F94" s="14" t="e">
        <f t="shared" si="51"/>
        <v>#REF!</v>
      </c>
      <c r="G94" s="14" t="e">
        <f t="shared" si="51"/>
        <v>#REF!</v>
      </c>
      <c r="H94" s="14" t="e">
        <f t="shared" si="51"/>
        <v>#REF!</v>
      </c>
      <c r="I94" s="14" t="e">
        <f t="shared" si="51"/>
        <v>#REF!</v>
      </c>
      <c r="J94" s="14" t="e">
        <f t="shared" si="51"/>
        <v>#REF!</v>
      </c>
      <c r="K94" s="14" t="e">
        <f t="shared" si="51"/>
        <v>#REF!</v>
      </c>
      <c r="L94" s="14" t="e">
        <f t="shared" si="51"/>
        <v>#REF!</v>
      </c>
      <c r="M94" s="14" t="e">
        <f t="shared" si="51"/>
        <v>#REF!</v>
      </c>
      <c r="N94" s="14" t="e">
        <f t="shared" si="51"/>
        <v>#REF!</v>
      </c>
      <c r="O94" s="14" t="e">
        <f t="shared" si="51"/>
        <v>#REF!</v>
      </c>
      <c r="P94" s="14" t="e">
        <f t="shared" si="51"/>
        <v>#REF!</v>
      </c>
      <c r="Q94" s="14" t="e">
        <f t="shared" si="51"/>
        <v>#REF!</v>
      </c>
    </row>
    <row r="95" spans="2:17" ht="13.5" thickTop="1">
      <c r="B95" s="12"/>
      <c r="C95" s="12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</sheetData>
  <sheetProtection/>
  <mergeCells count="2">
    <mergeCell ref="B1:C1"/>
    <mergeCell ref="B2:C2"/>
  </mergeCells>
  <printOptions/>
  <pageMargins left="0.25" right="0.25" top="0.5" bottom="0.5" header="0.3" footer="0.3"/>
  <pageSetup fitToHeight="0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1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1" max="1" width="1.28515625" style="0" customWidth="1"/>
    <col min="2" max="2" width="33.140625" style="0" customWidth="1"/>
    <col min="3" max="11" width="8.57421875" style="0" customWidth="1"/>
    <col min="12" max="12" width="8.57421875" style="33" customWidth="1"/>
    <col min="13" max="14" width="8.57421875" style="0" customWidth="1"/>
    <col min="15" max="15" width="11.8515625" style="0" bestFit="1" customWidth="1"/>
    <col min="16" max="16" width="9.8515625" style="0" bestFit="1" customWidth="1"/>
    <col min="18" max="18" width="10.57421875" style="0" bestFit="1" customWidth="1"/>
  </cols>
  <sheetData>
    <row r="1" spans="1:12" ht="15.75">
      <c r="A1" s="22"/>
      <c r="B1" s="23" t="s">
        <v>101</v>
      </c>
      <c r="L1"/>
    </row>
    <row r="2" spans="1:12" ht="15.75">
      <c r="A2" s="22"/>
      <c r="B2" s="23"/>
      <c r="C2" s="24" t="s">
        <v>53</v>
      </c>
      <c r="L2"/>
    </row>
    <row r="3" spans="1:15" s="1" customFormat="1" ht="12.75">
      <c r="A3" s="22"/>
      <c r="B3" s="20" t="s">
        <v>0</v>
      </c>
      <c r="C3" s="20" t="s">
        <v>26</v>
      </c>
      <c r="D3" s="20" t="s">
        <v>40</v>
      </c>
      <c r="E3" s="20" t="s">
        <v>41</v>
      </c>
      <c r="F3" s="20" t="s">
        <v>42</v>
      </c>
      <c r="G3" s="20" t="s">
        <v>43</v>
      </c>
      <c r="H3" s="20" t="s">
        <v>44</v>
      </c>
      <c r="I3" s="20" t="s">
        <v>45</v>
      </c>
      <c r="J3" s="20" t="s">
        <v>46</v>
      </c>
      <c r="K3" s="20" t="s">
        <v>47</v>
      </c>
      <c r="L3" s="20" t="s">
        <v>54</v>
      </c>
      <c r="M3" s="20" t="s">
        <v>36</v>
      </c>
      <c r="N3" s="20" t="s">
        <v>55</v>
      </c>
      <c r="O3" s="20" t="s">
        <v>48</v>
      </c>
    </row>
    <row r="4" spans="1:15" s="1" customFormat="1" ht="12.75">
      <c r="A4" s="2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1" customFormat="1" ht="15" customHeight="1" hidden="1">
      <c r="A5" s="22"/>
      <c r="B5" s="25" t="s">
        <v>56</v>
      </c>
      <c r="C5" s="26">
        <v>17</v>
      </c>
      <c r="D5" s="26">
        <v>20</v>
      </c>
      <c r="E5" s="26">
        <v>21</v>
      </c>
      <c r="F5" s="26">
        <v>20</v>
      </c>
      <c r="G5" s="26">
        <v>18</v>
      </c>
      <c r="H5" s="26">
        <v>18</v>
      </c>
      <c r="I5" s="26">
        <v>19</v>
      </c>
      <c r="J5" s="26">
        <v>20</v>
      </c>
      <c r="K5" s="26">
        <v>20</v>
      </c>
      <c r="L5" s="26">
        <v>20</v>
      </c>
      <c r="M5" s="26">
        <v>20</v>
      </c>
      <c r="N5" s="26">
        <v>19</v>
      </c>
      <c r="O5" s="20">
        <f>SUM(C5:N5)</f>
        <v>232</v>
      </c>
    </row>
    <row r="6" spans="1:15" s="1" customFormat="1" ht="15" customHeight="1" hidden="1">
      <c r="A6" s="22"/>
      <c r="B6" s="25" t="s">
        <v>57</v>
      </c>
      <c r="C6" s="26">
        <v>31</v>
      </c>
      <c r="D6" s="26">
        <v>31</v>
      </c>
      <c r="E6" s="26">
        <v>30</v>
      </c>
      <c r="F6" s="26">
        <v>31</v>
      </c>
      <c r="G6" s="26">
        <v>30</v>
      </c>
      <c r="H6" s="26">
        <v>31</v>
      </c>
      <c r="I6" s="26">
        <v>31</v>
      </c>
      <c r="J6" s="26">
        <v>28</v>
      </c>
      <c r="K6" s="26">
        <v>31</v>
      </c>
      <c r="L6" s="26">
        <v>30</v>
      </c>
      <c r="M6" s="26">
        <v>31</v>
      </c>
      <c r="N6" s="26">
        <v>30</v>
      </c>
      <c r="O6" s="20">
        <f>SUM(C6:N6)</f>
        <v>365</v>
      </c>
    </row>
    <row r="7" spans="1:15" s="1" customFormat="1" ht="12.75">
      <c r="A7" s="22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" customFormat="1" ht="12.75">
      <c r="A8" s="22"/>
      <c r="B8" s="27" t="s">
        <v>51</v>
      </c>
      <c r="C8" s="69" t="s">
        <v>278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" customFormat="1" ht="12.75">
      <c r="A9" s="22"/>
      <c r="B9" s="28"/>
      <c r="C9" s="70">
        <v>1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" customFormat="1" ht="12.75">
      <c r="A10" s="22">
        <v>780951</v>
      </c>
      <c r="B10" s="29" t="s">
        <v>267</v>
      </c>
      <c r="C10" s="30">
        <f>860162*$C$9/12-C13</f>
        <v>68648.58333333334</v>
      </c>
      <c r="D10" s="67">
        <f>+C10</f>
        <v>68648.58333333334</v>
      </c>
      <c r="E10" s="30">
        <f>A10/12</f>
        <v>65079.25</v>
      </c>
      <c r="F10" s="67">
        <f aca="true" t="shared" si="0" ref="F10:N10">+E10</f>
        <v>65079.25</v>
      </c>
      <c r="G10" s="67">
        <f t="shared" si="0"/>
        <v>65079.25</v>
      </c>
      <c r="H10" s="67">
        <f t="shared" si="0"/>
        <v>65079.25</v>
      </c>
      <c r="I10" s="67">
        <f t="shared" si="0"/>
        <v>65079.25</v>
      </c>
      <c r="J10" s="67">
        <f t="shared" si="0"/>
        <v>65079.25</v>
      </c>
      <c r="K10" s="67">
        <f t="shared" si="0"/>
        <v>65079.25</v>
      </c>
      <c r="L10" s="67">
        <f t="shared" si="0"/>
        <v>65079.25</v>
      </c>
      <c r="M10" s="67">
        <f t="shared" si="0"/>
        <v>65079.25</v>
      </c>
      <c r="N10" s="67">
        <f t="shared" si="0"/>
        <v>65079.25</v>
      </c>
      <c r="O10" s="30">
        <f>SUM(C10:N10)</f>
        <v>788089.6666666667</v>
      </c>
    </row>
    <row r="11" spans="1:15" s="1" customFormat="1" ht="12.75">
      <c r="A11" s="22">
        <v>84926</v>
      </c>
      <c r="B11" s="29" t="s">
        <v>268</v>
      </c>
      <c r="C11" s="30">
        <f>95616/12</f>
        <v>7968</v>
      </c>
      <c r="D11" s="67">
        <f aca="true" t="shared" si="1" ref="D11:N13">+C11</f>
        <v>7968</v>
      </c>
      <c r="E11" s="30">
        <f>A11/12</f>
        <v>7077.166666666667</v>
      </c>
      <c r="F11" s="67">
        <f t="shared" si="1"/>
        <v>7077.166666666667</v>
      </c>
      <c r="G11" s="67">
        <f t="shared" si="1"/>
        <v>7077.166666666667</v>
      </c>
      <c r="H11" s="67">
        <f t="shared" si="1"/>
        <v>7077.166666666667</v>
      </c>
      <c r="I11" s="67">
        <f t="shared" si="1"/>
        <v>7077.166666666667</v>
      </c>
      <c r="J11" s="67">
        <f t="shared" si="1"/>
        <v>7077.166666666667</v>
      </c>
      <c r="K11" s="67">
        <f t="shared" si="1"/>
        <v>7077.166666666667</v>
      </c>
      <c r="L11" s="67">
        <f t="shared" si="1"/>
        <v>7077.166666666667</v>
      </c>
      <c r="M11" s="67">
        <f t="shared" si="1"/>
        <v>7077.166666666667</v>
      </c>
      <c r="N11" s="67">
        <f t="shared" si="1"/>
        <v>7077.166666666667</v>
      </c>
      <c r="O11" s="30">
        <f>SUM(C11:N11)</f>
        <v>86707.66666666667</v>
      </c>
    </row>
    <row r="12" spans="1:15" s="1" customFormat="1" ht="12.75">
      <c r="A12" s="22">
        <v>12150</v>
      </c>
      <c r="B12" s="29" t="s">
        <v>269</v>
      </c>
      <c r="C12" s="30">
        <v>0</v>
      </c>
      <c r="D12" s="67">
        <f t="shared" si="1"/>
        <v>0</v>
      </c>
      <c r="E12" s="30">
        <f>A12/12</f>
        <v>1012.5</v>
      </c>
      <c r="F12" s="67">
        <f t="shared" si="1"/>
        <v>1012.5</v>
      </c>
      <c r="G12" s="67">
        <f t="shared" si="1"/>
        <v>1012.5</v>
      </c>
      <c r="H12" s="67">
        <f t="shared" si="1"/>
        <v>1012.5</v>
      </c>
      <c r="I12" s="67">
        <f t="shared" si="1"/>
        <v>1012.5</v>
      </c>
      <c r="J12" s="67">
        <f t="shared" si="1"/>
        <v>1012.5</v>
      </c>
      <c r="K12" s="67">
        <f t="shared" si="1"/>
        <v>1012.5</v>
      </c>
      <c r="L12" s="67">
        <f t="shared" si="1"/>
        <v>1012.5</v>
      </c>
      <c r="M12" s="67">
        <f t="shared" si="1"/>
        <v>1012.5</v>
      </c>
      <c r="N12" s="67">
        <f t="shared" si="1"/>
        <v>1012.5</v>
      </c>
      <c r="O12" s="30">
        <f>SUM(C12:N12)</f>
        <v>10125</v>
      </c>
    </row>
    <row r="13" spans="1:15" s="1" customFormat="1" ht="12.75">
      <c r="A13" s="22"/>
      <c r="B13" s="29" t="s">
        <v>270</v>
      </c>
      <c r="C13" s="30">
        <f>36379*$C$9/12</f>
        <v>3031.5833333333335</v>
      </c>
      <c r="D13" s="67">
        <f t="shared" si="1"/>
        <v>3031.5833333333335</v>
      </c>
      <c r="E13" s="30">
        <v>0</v>
      </c>
      <c r="F13" s="67">
        <f t="shared" si="1"/>
        <v>0</v>
      </c>
      <c r="G13" s="67">
        <f t="shared" si="1"/>
        <v>0</v>
      </c>
      <c r="H13" s="67">
        <f t="shared" si="1"/>
        <v>0</v>
      </c>
      <c r="I13" s="67">
        <f t="shared" si="1"/>
        <v>0</v>
      </c>
      <c r="J13" s="67">
        <f t="shared" si="1"/>
        <v>0</v>
      </c>
      <c r="K13" s="67">
        <f t="shared" si="1"/>
        <v>0</v>
      </c>
      <c r="L13" s="67">
        <f t="shared" si="1"/>
        <v>0</v>
      </c>
      <c r="M13" s="67">
        <f t="shared" si="1"/>
        <v>0</v>
      </c>
      <c r="N13" s="67">
        <f t="shared" si="1"/>
        <v>0</v>
      </c>
      <c r="O13" s="30">
        <f>SUM(C13:N13)</f>
        <v>6063.166666666667</v>
      </c>
    </row>
    <row r="14" spans="1:15" s="1" customFormat="1" ht="12.75">
      <c r="A14" s="22"/>
      <c r="B14" s="29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1" customFormat="1" ht="12.75">
      <c r="A15" s="22"/>
      <c r="B15" s="25" t="s">
        <v>50</v>
      </c>
      <c r="C15" s="30">
        <f aca="true" t="shared" si="2" ref="C15:O15">SUM(C10:C14)</f>
        <v>79648.16666666667</v>
      </c>
      <c r="D15" s="30">
        <f t="shared" si="2"/>
        <v>79648.16666666667</v>
      </c>
      <c r="E15" s="30">
        <f t="shared" si="2"/>
        <v>73168.91666666667</v>
      </c>
      <c r="F15" s="30">
        <f t="shared" si="2"/>
        <v>73168.91666666667</v>
      </c>
      <c r="G15" s="30">
        <f t="shared" si="2"/>
        <v>73168.91666666667</v>
      </c>
      <c r="H15" s="30">
        <f t="shared" si="2"/>
        <v>73168.91666666667</v>
      </c>
      <c r="I15" s="30">
        <f t="shared" si="2"/>
        <v>73168.91666666667</v>
      </c>
      <c r="J15" s="30">
        <f t="shared" si="2"/>
        <v>73168.91666666667</v>
      </c>
      <c r="K15" s="30">
        <f t="shared" si="2"/>
        <v>73168.91666666667</v>
      </c>
      <c r="L15" s="30">
        <f t="shared" si="2"/>
        <v>73168.91666666667</v>
      </c>
      <c r="M15" s="30">
        <f t="shared" si="2"/>
        <v>73168.91666666667</v>
      </c>
      <c r="N15" s="30">
        <f t="shared" si="2"/>
        <v>73168.91666666667</v>
      </c>
      <c r="O15" s="30">
        <f t="shared" si="2"/>
        <v>890985.5</v>
      </c>
    </row>
    <row r="16" spans="1:15" s="1" customFormat="1" ht="12.75">
      <c r="A16" s="22"/>
      <c r="B16" s="20"/>
      <c r="C16" s="73"/>
      <c r="D16" s="21"/>
      <c r="E16" s="73"/>
      <c r="F16" s="21"/>
      <c r="G16" s="21"/>
      <c r="H16" s="21"/>
      <c r="I16" s="21"/>
      <c r="J16" s="21"/>
      <c r="K16" s="21"/>
      <c r="L16" s="21"/>
      <c r="M16" s="21"/>
      <c r="N16" s="21"/>
      <c r="O16" s="21">
        <f>SUM(C16:N16)</f>
        <v>0</v>
      </c>
    </row>
    <row r="17" spans="2:12" ht="12.75">
      <c r="B17" s="1"/>
      <c r="C17" s="1"/>
      <c r="D17" s="32"/>
      <c r="E17" s="8"/>
      <c r="F17" s="8"/>
      <c r="L17"/>
    </row>
    <row r="18" spans="2:14" ht="12.75">
      <c r="B18" s="1"/>
      <c r="C18" s="1"/>
      <c r="D18" s="32"/>
      <c r="E18" s="8"/>
      <c r="F18" s="8"/>
      <c r="L18"/>
      <c r="N18" s="68"/>
    </row>
    <row r="19" spans="2:12" ht="12.75">
      <c r="B19" s="1"/>
      <c r="C19" s="1"/>
      <c r="D19" s="32"/>
      <c r="E19" s="8"/>
      <c r="F19" s="8"/>
      <c r="L19"/>
    </row>
    <row r="20" spans="2:12" ht="12.75">
      <c r="B20" s="1"/>
      <c r="C20" s="1"/>
      <c r="D20" s="32"/>
      <c r="E20" s="8"/>
      <c r="F20" s="8"/>
      <c r="L20"/>
    </row>
    <row r="21" spans="2:12" ht="12.75">
      <c r="B21" s="71"/>
      <c r="C21" s="1"/>
      <c r="D21" s="32"/>
      <c r="E21" s="8"/>
      <c r="F21" s="8"/>
      <c r="L21"/>
    </row>
    <row r="22" spans="2:12" ht="12.75">
      <c r="B22" s="72"/>
      <c r="C22" s="1"/>
      <c r="D22" s="32"/>
      <c r="E22" s="8"/>
      <c r="F22" s="8"/>
      <c r="L22"/>
    </row>
    <row r="23" spans="2:12" ht="12.75">
      <c r="B23" s="1"/>
      <c r="C23" s="1"/>
      <c r="D23" s="34"/>
      <c r="E23" s="8"/>
      <c r="F23" s="8"/>
      <c r="L23"/>
    </row>
    <row r="24" spans="2:12" ht="12.75">
      <c r="B24" s="1"/>
      <c r="C24" s="1"/>
      <c r="D24" s="34"/>
      <c r="E24" s="8"/>
      <c r="F24" s="8"/>
      <c r="L24"/>
    </row>
    <row r="25" spans="2:12" ht="12.75">
      <c r="B25" s="1"/>
      <c r="C25" s="1"/>
      <c r="D25" s="34"/>
      <c r="E25" s="8"/>
      <c r="F25" s="8"/>
      <c r="L25"/>
    </row>
    <row r="26" spans="2:12" ht="12.75">
      <c r="B26" s="1"/>
      <c r="C26" s="1"/>
      <c r="D26" s="34"/>
      <c r="E26" s="8"/>
      <c r="F26" s="8"/>
      <c r="L26"/>
    </row>
    <row r="27" spans="2:12" ht="12.75">
      <c r="B27" s="1"/>
      <c r="C27" s="1"/>
      <c r="D27" s="34"/>
      <c r="E27" s="8"/>
      <c r="F27" s="8"/>
      <c r="L27"/>
    </row>
    <row r="28" spans="2:12" ht="12.75">
      <c r="B28" s="1"/>
      <c r="C28" s="1"/>
      <c r="D28" s="34"/>
      <c r="E28" s="8"/>
      <c r="F28" s="8"/>
      <c r="L28"/>
    </row>
    <row r="29" spans="2:12" ht="12.75">
      <c r="B29" s="1"/>
      <c r="C29" s="1"/>
      <c r="D29" s="35"/>
      <c r="E29" s="8"/>
      <c r="F29" s="8"/>
      <c r="L29"/>
    </row>
    <row r="30" spans="3:12" ht="12.75">
      <c r="C30" s="8"/>
      <c r="D30" s="8"/>
      <c r="E30" s="8"/>
      <c r="F30" s="8"/>
      <c r="L30"/>
    </row>
    <row r="31" spans="3:12" ht="12.75">
      <c r="C31" s="8"/>
      <c r="D31" s="8"/>
      <c r="E31" s="8"/>
      <c r="F31" s="8"/>
      <c r="L31"/>
    </row>
    <row r="32" ht="12.75">
      <c r="L32"/>
    </row>
    <row r="33" ht="12.75">
      <c r="L33"/>
    </row>
    <row r="34" ht="12.75">
      <c r="L34"/>
    </row>
    <row r="35" ht="12.75">
      <c r="L35"/>
    </row>
    <row r="36" ht="12.75">
      <c r="L36"/>
    </row>
    <row r="37" ht="12.75">
      <c r="L37"/>
    </row>
    <row r="38" ht="12.75">
      <c r="L38"/>
    </row>
    <row r="39" ht="12.75">
      <c r="L39"/>
    </row>
    <row r="40" ht="12.75">
      <c r="L40"/>
    </row>
    <row r="41" ht="12.75">
      <c r="L41"/>
    </row>
    <row r="42" ht="12.75">
      <c r="L42"/>
    </row>
    <row r="43" ht="12.75">
      <c r="L43"/>
    </row>
    <row r="44" ht="12.75">
      <c r="L44"/>
    </row>
    <row r="45" ht="12.75">
      <c r="L45"/>
    </row>
    <row r="46" ht="12.75">
      <c r="L46"/>
    </row>
    <row r="47" ht="12.75">
      <c r="L47"/>
    </row>
    <row r="48" ht="12.75">
      <c r="L48"/>
    </row>
    <row r="49" ht="12.75">
      <c r="L49"/>
    </row>
    <row r="50" ht="12.75">
      <c r="L50"/>
    </row>
    <row r="51" ht="12.75">
      <c r="L51"/>
    </row>
    <row r="52" ht="12.75">
      <c r="L52"/>
    </row>
    <row r="53" ht="12.75">
      <c r="L53"/>
    </row>
    <row r="54" ht="12.75">
      <c r="L54"/>
    </row>
    <row r="55" ht="12.75">
      <c r="L55"/>
    </row>
    <row r="56" ht="12.75">
      <c r="L56"/>
    </row>
    <row r="57" ht="12.75">
      <c r="L57"/>
    </row>
    <row r="58" ht="12.75">
      <c r="L58"/>
    </row>
    <row r="59" ht="12.75">
      <c r="L59"/>
    </row>
    <row r="60" ht="12.75">
      <c r="L60"/>
    </row>
    <row r="61" ht="12.75">
      <c r="L61"/>
    </row>
    <row r="62" ht="12.75">
      <c r="L62"/>
    </row>
    <row r="63" ht="12.75">
      <c r="L63"/>
    </row>
    <row r="64" ht="12.75">
      <c r="L64"/>
    </row>
    <row r="65" ht="12.75">
      <c r="L65"/>
    </row>
    <row r="66" ht="12.75">
      <c r="L66"/>
    </row>
    <row r="67" ht="12.75">
      <c r="L67"/>
    </row>
    <row r="68" ht="12.75">
      <c r="L68"/>
    </row>
    <row r="69" ht="12.75">
      <c r="L69"/>
    </row>
    <row r="70" ht="12.75">
      <c r="L70"/>
    </row>
    <row r="71" ht="12.75">
      <c r="L71"/>
    </row>
    <row r="72" ht="12.75">
      <c r="L72"/>
    </row>
    <row r="73" ht="12.75">
      <c r="L73"/>
    </row>
    <row r="74" ht="12.75">
      <c r="L74"/>
    </row>
    <row r="75" ht="12.75">
      <c r="L75"/>
    </row>
    <row r="76" ht="12.75">
      <c r="L76"/>
    </row>
    <row r="77" ht="12.75">
      <c r="L77"/>
    </row>
    <row r="78" ht="12.75">
      <c r="L78"/>
    </row>
    <row r="79" ht="12.75">
      <c r="L79"/>
    </row>
    <row r="80" ht="12.75">
      <c r="L80"/>
    </row>
    <row r="81" ht="12.75">
      <c r="L81"/>
    </row>
    <row r="82" ht="12.75">
      <c r="L82"/>
    </row>
    <row r="83" ht="12.75">
      <c r="L83"/>
    </row>
    <row r="84" ht="12.75">
      <c r="L84"/>
    </row>
    <row r="85" ht="12.75">
      <c r="L85"/>
    </row>
    <row r="86" ht="12.75">
      <c r="L86"/>
    </row>
    <row r="87" ht="12.75">
      <c r="L87"/>
    </row>
    <row r="88" ht="12.75">
      <c r="L88"/>
    </row>
    <row r="89" ht="12.75">
      <c r="L89"/>
    </row>
    <row r="90" ht="12.75">
      <c r="L90"/>
    </row>
    <row r="91" ht="12.75">
      <c r="L91"/>
    </row>
    <row r="92" ht="12.75">
      <c r="L92"/>
    </row>
    <row r="93" ht="12.75">
      <c r="L93"/>
    </row>
    <row r="94" ht="12.75">
      <c r="L94"/>
    </row>
    <row r="95" ht="12.75">
      <c r="L95"/>
    </row>
    <row r="96" ht="12.75">
      <c r="L96"/>
    </row>
    <row r="97" ht="12.75">
      <c r="L97"/>
    </row>
    <row r="98" ht="12.75">
      <c r="L98"/>
    </row>
    <row r="99" ht="12.75">
      <c r="L99"/>
    </row>
    <row r="100" ht="12.75">
      <c r="L100"/>
    </row>
    <row r="101" ht="12.75">
      <c r="L101"/>
    </row>
    <row r="102" ht="12.75">
      <c r="L102"/>
    </row>
    <row r="103" ht="12.75">
      <c r="L103"/>
    </row>
    <row r="104" ht="12.75">
      <c r="L104"/>
    </row>
    <row r="105" ht="12.75">
      <c r="L105"/>
    </row>
    <row r="106" ht="12.75">
      <c r="L106"/>
    </row>
    <row r="107" ht="12.75">
      <c r="L107"/>
    </row>
    <row r="108" ht="12.75">
      <c r="L108"/>
    </row>
    <row r="109" ht="12.75">
      <c r="L109"/>
    </row>
    <row r="110" ht="12.75">
      <c r="L110"/>
    </row>
    <row r="111" ht="12.75">
      <c r="L111"/>
    </row>
    <row r="112" ht="12.75">
      <c r="L112"/>
    </row>
    <row r="113" ht="12.75">
      <c r="L113"/>
    </row>
    <row r="114" ht="12.75">
      <c r="L114"/>
    </row>
    <row r="115" ht="12.75">
      <c r="L115"/>
    </row>
    <row r="116" ht="12.75">
      <c r="L116"/>
    </row>
    <row r="117" ht="12.75">
      <c r="L117"/>
    </row>
    <row r="118" ht="12.75">
      <c r="L118"/>
    </row>
    <row r="119" ht="12.75">
      <c r="L119"/>
    </row>
    <row r="120" ht="12.75">
      <c r="L120"/>
    </row>
    <row r="121" ht="12.75">
      <c r="L121"/>
    </row>
    <row r="122" ht="12.75">
      <c r="L122"/>
    </row>
    <row r="123" ht="12.75">
      <c r="L123"/>
    </row>
    <row r="124" ht="12.75">
      <c r="L124"/>
    </row>
    <row r="125" ht="12.75">
      <c r="L125"/>
    </row>
    <row r="126" ht="12.75">
      <c r="L126"/>
    </row>
    <row r="127" ht="12.75">
      <c r="L127"/>
    </row>
    <row r="128" ht="12.75">
      <c r="L128"/>
    </row>
    <row r="129" ht="12.75">
      <c r="L129"/>
    </row>
    <row r="130" ht="12.75"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  <row r="202" ht="12.75">
      <c r="L202"/>
    </row>
    <row r="203" ht="12.75">
      <c r="L203"/>
    </row>
    <row r="204" ht="12.75">
      <c r="L204"/>
    </row>
    <row r="205" ht="12.75">
      <c r="L205"/>
    </row>
    <row r="206" ht="12.75">
      <c r="L206"/>
    </row>
    <row r="207" ht="12.75">
      <c r="L207"/>
    </row>
    <row r="208" ht="12.75">
      <c r="L208"/>
    </row>
    <row r="209" ht="12.75">
      <c r="L209"/>
    </row>
    <row r="210" ht="12.75">
      <c r="L210"/>
    </row>
    <row r="211" ht="12.75">
      <c r="L211"/>
    </row>
    <row r="212" ht="12.75">
      <c r="L212"/>
    </row>
    <row r="213" ht="12.75">
      <c r="L213"/>
    </row>
    <row r="214" ht="12.75">
      <c r="L214"/>
    </row>
    <row r="215" ht="12.75">
      <c r="L215"/>
    </row>
    <row r="216" ht="12.75">
      <c r="L216"/>
    </row>
    <row r="217" ht="12.75">
      <c r="L217"/>
    </row>
    <row r="218" ht="12.75">
      <c r="L218"/>
    </row>
    <row r="219" ht="12.75">
      <c r="L219"/>
    </row>
    <row r="220" ht="12.75">
      <c r="L220"/>
    </row>
    <row r="221" ht="12.75">
      <c r="L221"/>
    </row>
    <row r="222" ht="12.75">
      <c r="L222"/>
    </row>
    <row r="223" ht="12.75">
      <c r="L223"/>
    </row>
    <row r="224" ht="12.75">
      <c r="L224"/>
    </row>
    <row r="225" ht="12.75">
      <c r="L225"/>
    </row>
    <row r="226" ht="12.75">
      <c r="L226"/>
    </row>
    <row r="227" ht="12.75">
      <c r="L227"/>
    </row>
    <row r="228" ht="12.75">
      <c r="L228"/>
    </row>
    <row r="229" ht="12.75">
      <c r="L229"/>
    </row>
    <row r="230" ht="12.75">
      <c r="L230"/>
    </row>
    <row r="231" ht="12.75">
      <c r="L231"/>
    </row>
    <row r="232" ht="12.75">
      <c r="L232"/>
    </row>
    <row r="233" ht="12.75">
      <c r="L233"/>
    </row>
    <row r="234" ht="12.75">
      <c r="L234"/>
    </row>
    <row r="235" ht="12.75">
      <c r="L235"/>
    </row>
    <row r="236" ht="12.75">
      <c r="L236"/>
    </row>
    <row r="237" ht="12.75">
      <c r="L237"/>
    </row>
    <row r="238" ht="12.75">
      <c r="L238"/>
    </row>
    <row r="239" ht="12.75">
      <c r="L239"/>
    </row>
    <row r="240" ht="12.75">
      <c r="L240"/>
    </row>
    <row r="241" ht="12.75">
      <c r="L241"/>
    </row>
    <row r="242" ht="12.75">
      <c r="L242"/>
    </row>
    <row r="243" ht="12.75">
      <c r="L243"/>
    </row>
    <row r="244" ht="12.75">
      <c r="L244"/>
    </row>
    <row r="245" ht="12.75">
      <c r="L245"/>
    </row>
    <row r="246" ht="12.75">
      <c r="L246"/>
    </row>
    <row r="247" ht="12.75">
      <c r="L247"/>
    </row>
    <row r="248" ht="12.75">
      <c r="L248"/>
    </row>
    <row r="249" ht="12.75">
      <c r="L249"/>
    </row>
    <row r="250" ht="12.75">
      <c r="L250"/>
    </row>
    <row r="251" ht="12.75">
      <c r="L251"/>
    </row>
    <row r="252" ht="12.75">
      <c r="L252"/>
    </row>
    <row r="253" ht="12.75">
      <c r="L253"/>
    </row>
    <row r="254" ht="12.75">
      <c r="L254"/>
    </row>
    <row r="255" ht="12.75">
      <c r="L255"/>
    </row>
    <row r="256" ht="12.75">
      <c r="L256"/>
    </row>
    <row r="257" ht="12.75">
      <c r="L257"/>
    </row>
    <row r="258" ht="12.75">
      <c r="L258"/>
    </row>
    <row r="259" ht="12.75">
      <c r="L259"/>
    </row>
    <row r="260" ht="12.75">
      <c r="L260"/>
    </row>
    <row r="261" ht="12.75">
      <c r="L261"/>
    </row>
    <row r="262" ht="12.75">
      <c r="L262"/>
    </row>
    <row r="263" ht="12.75">
      <c r="L263"/>
    </row>
    <row r="264" ht="12.75">
      <c r="L264"/>
    </row>
    <row r="265" ht="12.75">
      <c r="L265"/>
    </row>
    <row r="266" ht="12.75">
      <c r="L266"/>
    </row>
    <row r="267" ht="12.75">
      <c r="L267"/>
    </row>
    <row r="268" ht="12.75">
      <c r="L268"/>
    </row>
    <row r="269" ht="12.75">
      <c r="L269"/>
    </row>
    <row r="270" ht="12.75">
      <c r="L270"/>
    </row>
    <row r="271" ht="12.75">
      <c r="L271"/>
    </row>
    <row r="272" ht="12.75">
      <c r="L272"/>
    </row>
    <row r="273" ht="12.75">
      <c r="L273"/>
    </row>
    <row r="274" ht="12.75">
      <c r="L274"/>
    </row>
    <row r="275" ht="12.75">
      <c r="L275"/>
    </row>
    <row r="276" ht="12.75">
      <c r="L276"/>
    </row>
    <row r="277" ht="12.75">
      <c r="L277"/>
    </row>
    <row r="278" ht="12.75">
      <c r="L278"/>
    </row>
    <row r="279" ht="12.75">
      <c r="L279"/>
    </row>
    <row r="280" ht="12.75">
      <c r="L280"/>
    </row>
    <row r="281" ht="12.75">
      <c r="L281"/>
    </row>
    <row r="282" ht="12.75">
      <c r="L282"/>
    </row>
    <row r="283" ht="12.75">
      <c r="L283"/>
    </row>
    <row r="284" ht="12.75">
      <c r="L284"/>
    </row>
    <row r="285" ht="12.75">
      <c r="L285"/>
    </row>
    <row r="286" ht="12.75">
      <c r="L286"/>
    </row>
    <row r="287" ht="12.75">
      <c r="L287"/>
    </row>
    <row r="288" ht="12.75">
      <c r="L288"/>
    </row>
    <row r="289" ht="12.75">
      <c r="L289"/>
    </row>
    <row r="290" ht="12.75">
      <c r="L290"/>
    </row>
    <row r="291" ht="12.75">
      <c r="L291"/>
    </row>
    <row r="292" ht="12.75">
      <c r="L292"/>
    </row>
    <row r="293" ht="12.75">
      <c r="L293"/>
    </row>
    <row r="294" ht="12.75">
      <c r="L294"/>
    </row>
    <row r="295" ht="12.75">
      <c r="L295"/>
    </row>
    <row r="296" ht="12.75">
      <c r="L296"/>
    </row>
    <row r="297" ht="12.75">
      <c r="L297"/>
    </row>
    <row r="298" ht="12.75">
      <c r="L298"/>
    </row>
    <row r="299" ht="12.75">
      <c r="L299"/>
    </row>
    <row r="300" ht="12.75">
      <c r="L300"/>
    </row>
    <row r="301" ht="12.75">
      <c r="L301"/>
    </row>
    <row r="302" ht="12.75">
      <c r="L302"/>
    </row>
    <row r="303" ht="12.75">
      <c r="L303"/>
    </row>
    <row r="304" ht="12.75">
      <c r="L304"/>
    </row>
    <row r="305" ht="12.75">
      <c r="L305"/>
    </row>
    <row r="306" ht="12.75">
      <c r="L306"/>
    </row>
    <row r="307" ht="12.75">
      <c r="L307"/>
    </row>
    <row r="308" ht="12.75">
      <c r="L308"/>
    </row>
    <row r="309" ht="12.75">
      <c r="L309"/>
    </row>
    <row r="310" ht="12.75">
      <c r="L310"/>
    </row>
    <row r="311" ht="12.75">
      <c r="L311"/>
    </row>
    <row r="312" ht="12.75">
      <c r="L312"/>
    </row>
    <row r="313" ht="12.75">
      <c r="L313"/>
    </row>
    <row r="314" ht="12.75">
      <c r="L314"/>
    </row>
    <row r="315" ht="12.75">
      <c r="L315"/>
    </row>
    <row r="316" ht="12.75">
      <c r="L316"/>
    </row>
    <row r="317" ht="12.75">
      <c r="L317"/>
    </row>
    <row r="318" ht="12.75">
      <c r="L318"/>
    </row>
    <row r="319" ht="12.75">
      <c r="L319"/>
    </row>
    <row r="320" ht="12.75">
      <c r="L320"/>
    </row>
    <row r="321" ht="12.75">
      <c r="L321"/>
    </row>
    <row r="322" ht="12.75">
      <c r="L322"/>
    </row>
    <row r="323" ht="12.75">
      <c r="L323"/>
    </row>
    <row r="324" ht="12.75">
      <c r="L324"/>
    </row>
    <row r="325" ht="12.75">
      <c r="L325"/>
    </row>
    <row r="326" ht="12.75">
      <c r="L326"/>
    </row>
    <row r="327" ht="12.75">
      <c r="L327"/>
    </row>
    <row r="328" ht="12.75">
      <c r="L328"/>
    </row>
    <row r="329" ht="12.75">
      <c r="L329"/>
    </row>
    <row r="330" ht="12.75">
      <c r="L330"/>
    </row>
    <row r="331" ht="12.75">
      <c r="L331"/>
    </row>
    <row r="332" ht="12.75">
      <c r="L332"/>
    </row>
    <row r="333" ht="12.75">
      <c r="L333"/>
    </row>
    <row r="334" ht="12.75">
      <c r="L334"/>
    </row>
    <row r="335" ht="12.75">
      <c r="L335"/>
    </row>
    <row r="336" ht="12.75">
      <c r="L336"/>
    </row>
    <row r="337" ht="12.75">
      <c r="L337"/>
    </row>
    <row r="338" ht="12.75">
      <c r="L338"/>
    </row>
    <row r="339" ht="12.75">
      <c r="L339"/>
    </row>
    <row r="340" ht="12.75">
      <c r="L340"/>
    </row>
    <row r="341" ht="12.75">
      <c r="L341"/>
    </row>
    <row r="342" ht="12.75">
      <c r="L342"/>
    </row>
    <row r="343" ht="12.75">
      <c r="L343"/>
    </row>
    <row r="344" ht="12.75">
      <c r="L344"/>
    </row>
    <row r="345" ht="12.75">
      <c r="L345"/>
    </row>
    <row r="346" ht="12.75">
      <c r="L346"/>
    </row>
    <row r="347" ht="12.75">
      <c r="L347"/>
    </row>
    <row r="348" ht="12.75">
      <c r="L348"/>
    </row>
    <row r="349" ht="12.75">
      <c r="L349"/>
    </row>
    <row r="350" ht="12.75">
      <c r="L350"/>
    </row>
    <row r="351" ht="12.75">
      <c r="L351"/>
    </row>
    <row r="352" ht="12.75">
      <c r="L352"/>
    </row>
    <row r="353" ht="12.75">
      <c r="L353"/>
    </row>
    <row r="354" ht="12.75">
      <c r="L354"/>
    </row>
    <row r="355" ht="12.75">
      <c r="L355"/>
    </row>
    <row r="356" ht="12.75">
      <c r="L356"/>
    </row>
    <row r="357" ht="12.75">
      <c r="L357"/>
    </row>
    <row r="358" ht="12.75">
      <c r="L358"/>
    </row>
    <row r="359" ht="12.75">
      <c r="L359"/>
    </row>
    <row r="360" ht="12.75">
      <c r="L360"/>
    </row>
    <row r="361" ht="12.75">
      <c r="L361"/>
    </row>
    <row r="362" ht="12.75">
      <c r="L362"/>
    </row>
    <row r="363" ht="12.75">
      <c r="L363"/>
    </row>
    <row r="364" ht="12.75">
      <c r="L364"/>
    </row>
    <row r="365" ht="12.75">
      <c r="L365"/>
    </row>
    <row r="366" ht="12.75">
      <c r="L366"/>
    </row>
    <row r="367" ht="12.75">
      <c r="L367"/>
    </row>
    <row r="368" ht="12.75">
      <c r="L368"/>
    </row>
    <row r="369" ht="12.75">
      <c r="L369"/>
    </row>
    <row r="370" ht="12.75">
      <c r="L370"/>
    </row>
    <row r="371" ht="12.75">
      <c r="L371"/>
    </row>
    <row r="372" ht="12.75">
      <c r="L372"/>
    </row>
    <row r="373" ht="12.75">
      <c r="L373"/>
    </row>
    <row r="374" ht="12.75">
      <c r="L374"/>
    </row>
    <row r="375" ht="12.75">
      <c r="L375"/>
    </row>
    <row r="376" ht="12.75">
      <c r="L376"/>
    </row>
    <row r="377" ht="12.75">
      <c r="L377"/>
    </row>
    <row r="378" ht="12.75">
      <c r="L378"/>
    </row>
    <row r="379" ht="12.75">
      <c r="L379"/>
    </row>
    <row r="380" ht="12.75">
      <c r="L380"/>
    </row>
    <row r="381" ht="12.75">
      <c r="L381"/>
    </row>
    <row r="382" ht="12.75">
      <c r="L382"/>
    </row>
    <row r="383" ht="12.75">
      <c r="L383"/>
    </row>
    <row r="384" ht="12.75">
      <c r="L384"/>
    </row>
    <row r="385" ht="12.75">
      <c r="L385"/>
    </row>
    <row r="386" ht="12.75">
      <c r="L386"/>
    </row>
    <row r="387" ht="12.75">
      <c r="L387"/>
    </row>
    <row r="388" ht="12.75">
      <c r="L388"/>
    </row>
    <row r="389" ht="12.75">
      <c r="L389"/>
    </row>
    <row r="390" ht="12.75">
      <c r="L390"/>
    </row>
    <row r="391" ht="12.75">
      <c r="L391"/>
    </row>
    <row r="392" ht="12.75">
      <c r="L392"/>
    </row>
    <row r="393" ht="12.75">
      <c r="L393"/>
    </row>
    <row r="394" ht="12.75">
      <c r="L394"/>
    </row>
    <row r="395" ht="12.75">
      <c r="L395"/>
    </row>
    <row r="396" ht="12.75">
      <c r="L396"/>
    </row>
    <row r="397" ht="12.75">
      <c r="L397"/>
    </row>
    <row r="398" ht="12.75">
      <c r="L398"/>
    </row>
    <row r="399" ht="12.75">
      <c r="L399"/>
    </row>
    <row r="400" ht="12.75">
      <c r="L400"/>
    </row>
    <row r="401" ht="12.75">
      <c r="L401"/>
    </row>
    <row r="402" ht="12.75">
      <c r="L402"/>
    </row>
    <row r="403" ht="12.75">
      <c r="L403"/>
    </row>
    <row r="404" ht="12.75">
      <c r="L404"/>
    </row>
    <row r="405" ht="12.75">
      <c r="L405"/>
    </row>
    <row r="406" ht="12.75">
      <c r="L406"/>
    </row>
    <row r="407" ht="12.75">
      <c r="L407"/>
    </row>
    <row r="408" ht="12.75">
      <c r="L408"/>
    </row>
    <row r="409" ht="12.75">
      <c r="L409"/>
    </row>
    <row r="410" ht="12.75">
      <c r="L410"/>
    </row>
    <row r="411" ht="12.75">
      <c r="L411"/>
    </row>
    <row r="412" ht="12.75">
      <c r="L412"/>
    </row>
    <row r="413" ht="12.75">
      <c r="L413"/>
    </row>
    <row r="414" ht="12.75">
      <c r="L414"/>
    </row>
    <row r="415" ht="12.75">
      <c r="L415"/>
    </row>
    <row r="416" ht="12.75">
      <c r="L416"/>
    </row>
    <row r="417" ht="12.75">
      <c r="L417"/>
    </row>
    <row r="418" ht="12.75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  <row r="458" ht="12.75">
      <c r="L458"/>
    </row>
    <row r="459" ht="12.75">
      <c r="L459"/>
    </row>
    <row r="460" ht="12.75">
      <c r="L460"/>
    </row>
    <row r="461" ht="12.75">
      <c r="L461"/>
    </row>
    <row r="462" ht="12.75">
      <c r="L462"/>
    </row>
    <row r="463" ht="12.75">
      <c r="L463"/>
    </row>
    <row r="464" ht="12.75">
      <c r="L464"/>
    </row>
    <row r="465" ht="12.75">
      <c r="L465"/>
    </row>
    <row r="466" ht="12.75">
      <c r="L466"/>
    </row>
    <row r="467" ht="12.75">
      <c r="L467"/>
    </row>
    <row r="468" ht="12.75">
      <c r="L468"/>
    </row>
    <row r="469" ht="12.75">
      <c r="L469"/>
    </row>
    <row r="470" ht="12.75">
      <c r="L470"/>
    </row>
    <row r="471" ht="12.75">
      <c r="L471"/>
    </row>
    <row r="472" ht="12.75">
      <c r="L472"/>
    </row>
    <row r="473" ht="12.75">
      <c r="L473"/>
    </row>
    <row r="474" ht="12.75">
      <c r="L474"/>
    </row>
    <row r="475" ht="12.75">
      <c r="L475"/>
    </row>
    <row r="476" ht="12.75">
      <c r="L476"/>
    </row>
    <row r="477" ht="12.75">
      <c r="L477"/>
    </row>
    <row r="478" ht="12.75">
      <c r="L478"/>
    </row>
    <row r="479" ht="12.75">
      <c r="L479"/>
    </row>
    <row r="480" ht="12.75">
      <c r="L480"/>
    </row>
    <row r="481" ht="12.75">
      <c r="L481"/>
    </row>
    <row r="482" ht="12.75">
      <c r="L482"/>
    </row>
    <row r="483" ht="12.75">
      <c r="L483"/>
    </row>
    <row r="484" ht="12.75">
      <c r="L484"/>
    </row>
    <row r="485" ht="12.75">
      <c r="L485"/>
    </row>
    <row r="486" ht="12.75">
      <c r="L486"/>
    </row>
    <row r="487" ht="12.75">
      <c r="L487"/>
    </row>
    <row r="488" ht="12.75">
      <c r="L488"/>
    </row>
    <row r="489" ht="12.75">
      <c r="L489"/>
    </row>
    <row r="490" ht="12.75">
      <c r="L490"/>
    </row>
    <row r="491" ht="12.75">
      <c r="L491"/>
    </row>
    <row r="492" ht="12.75">
      <c r="L492"/>
    </row>
    <row r="493" ht="12.75">
      <c r="L493"/>
    </row>
    <row r="494" ht="12.75">
      <c r="L494"/>
    </row>
    <row r="495" ht="12.75">
      <c r="L495"/>
    </row>
    <row r="496" ht="12.75">
      <c r="L496"/>
    </row>
    <row r="497" ht="12.75">
      <c r="L497"/>
    </row>
    <row r="498" ht="12.75">
      <c r="L498"/>
    </row>
    <row r="499" ht="12.75">
      <c r="L499"/>
    </row>
    <row r="500" ht="12.75">
      <c r="L500"/>
    </row>
    <row r="501" ht="12.75">
      <c r="L501"/>
    </row>
    <row r="502" ht="12.75">
      <c r="L502"/>
    </row>
    <row r="503" ht="12.75">
      <c r="L503"/>
    </row>
    <row r="504" ht="12.75">
      <c r="L504"/>
    </row>
    <row r="505" ht="12.75">
      <c r="L505"/>
    </row>
    <row r="506" ht="12.75">
      <c r="L506"/>
    </row>
    <row r="507" ht="12.75">
      <c r="L507"/>
    </row>
    <row r="508" ht="12.75">
      <c r="L508"/>
    </row>
    <row r="509" ht="12.75">
      <c r="L509"/>
    </row>
    <row r="510" ht="12.75">
      <c r="L510"/>
    </row>
    <row r="511" ht="12.75">
      <c r="L511"/>
    </row>
    <row r="512" ht="12.75">
      <c r="L512"/>
    </row>
    <row r="513" ht="12.75">
      <c r="L513"/>
    </row>
    <row r="514" ht="12.75">
      <c r="L514"/>
    </row>
    <row r="515" ht="12.75">
      <c r="L515"/>
    </row>
    <row r="516" ht="12.75">
      <c r="L516"/>
    </row>
    <row r="517" ht="12.75">
      <c r="L517"/>
    </row>
    <row r="518" ht="12.75">
      <c r="L518"/>
    </row>
    <row r="519" ht="12.75">
      <c r="L519"/>
    </row>
    <row r="520" ht="12.75">
      <c r="L520"/>
    </row>
    <row r="521" ht="12.75">
      <c r="L521"/>
    </row>
    <row r="522" ht="12.75">
      <c r="L522"/>
    </row>
    <row r="523" ht="12.75">
      <c r="L523"/>
    </row>
    <row r="524" ht="12.75">
      <c r="L524"/>
    </row>
    <row r="525" ht="12.75">
      <c r="L525"/>
    </row>
    <row r="526" ht="12.75">
      <c r="L526"/>
    </row>
    <row r="527" ht="12.75">
      <c r="L527"/>
    </row>
    <row r="528" ht="12.75">
      <c r="L528"/>
    </row>
    <row r="529" ht="12.75">
      <c r="L529"/>
    </row>
    <row r="530" ht="12.75">
      <c r="L530"/>
    </row>
    <row r="531" ht="12.75">
      <c r="L531"/>
    </row>
    <row r="532" ht="12.75">
      <c r="L532"/>
    </row>
    <row r="533" ht="12.75">
      <c r="L533"/>
    </row>
    <row r="534" ht="12.75">
      <c r="L534"/>
    </row>
    <row r="535" ht="12.75">
      <c r="L535"/>
    </row>
    <row r="536" ht="12.75">
      <c r="L536"/>
    </row>
    <row r="537" ht="12.75">
      <c r="L537"/>
    </row>
    <row r="538" ht="12.75">
      <c r="L538"/>
    </row>
    <row r="539" ht="12.75">
      <c r="L539"/>
    </row>
    <row r="540" ht="12.75">
      <c r="L540"/>
    </row>
    <row r="541" ht="12.75">
      <c r="L541"/>
    </row>
  </sheetData>
  <sheetProtection/>
  <printOptions/>
  <pageMargins left="0.7" right="0.7" top="0.75" bottom="0.75" header="0.3" footer="0.3"/>
  <pageSetup fitToHeight="0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3" sqref="A3"/>
    </sheetView>
  </sheetViews>
  <sheetFormatPr defaultColWidth="9.140625" defaultRowHeight="12.75"/>
  <sheetData>
    <row r="1" spans="1:3" ht="12.75">
      <c r="A1" s="7" t="s">
        <v>19</v>
      </c>
      <c r="B1" s="7"/>
      <c r="C1" s="7"/>
    </row>
    <row r="2" spans="1:3" ht="12.75">
      <c r="A2" s="7" t="s">
        <v>98</v>
      </c>
      <c r="B2" s="7"/>
      <c r="C2" s="7"/>
    </row>
    <row r="3" spans="1:6" ht="12.75">
      <c r="A3" s="10" t="s">
        <v>20</v>
      </c>
      <c r="F3">
        <f>+D3*E3</f>
        <v>0</v>
      </c>
    </row>
    <row r="4" spans="1:6" ht="12.75">
      <c r="A4" s="10" t="s">
        <v>21</v>
      </c>
      <c r="F4">
        <f>+D4*E4</f>
        <v>0</v>
      </c>
    </row>
    <row r="5" ht="12.75">
      <c r="A5" s="10" t="s">
        <v>23</v>
      </c>
    </row>
    <row r="6" ht="12.75">
      <c r="A6" s="10" t="s">
        <v>22</v>
      </c>
    </row>
    <row r="7" spans="1:6" ht="12.75">
      <c r="A7" s="10" t="s">
        <v>24</v>
      </c>
      <c r="F7" s="17"/>
    </row>
    <row r="8" ht="12.75">
      <c r="F8">
        <f>SUM(F3:F7)</f>
        <v>0</v>
      </c>
    </row>
    <row r="13" spans="1:3" ht="12.75">
      <c r="A13" s="7"/>
      <c r="B13" s="7"/>
      <c r="C13" s="7"/>
    </row>
    <row r="14" spans="1:3" ht="12.75">
      <c r="A14" s="7"/>
      <c r="B14" s="7"/>
      <c r="C14" s="7"/>
    </row>
    <row r="15" ht="12.75">
      <c r="A15" s="10"/>
    </row>
    <row r="16" ht="12.75">
      <c r="A16" s="10"/>
    </row>
    <row r="17" ht="12.75">
      <c r="A17" s="10"/>
    </row>
    <row r="18" ht="12.75">
      <c r="A18" s="10"/>
    </row>
    <row r="19" spans="1:6" ht="12.75">
      <c r="A19" s="10"/>
      <c r="F19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8">
      <selection activeCell="C43" sqref="C43"/>
    </sheetView>
  </sheetViews>
  <sheetFormatPr defaultColWidth="9.140625" defaultRowHeight="12.75"/>
  <cols>
    <col min="2" max="2" width="33.140625" style="0" bestFit="1" customWidth="1"/>
    <col min="3" max="3" width="48.00390625" style="0" bestFit="1" customWidth="1"/>
    <col min="4" max="6" width="12.421875" style="0" customWidth="1"/>
    <col min="7" max="9" width="11.00390625" style="0" customWidth="1"/>
    <col min="10" max="14" width="15.7109375" style="0" customWidth="1"/>
  </cols>
  <sheetData>
    <row r="1" spans="1:16" ht="12.75">
      <c r="A1" t="s">
        <v>71</v>
      </c>
      <c r="B1" t="s">
        <v>72</v>
      </c>
      <c r="C1" s="54">
        <v>43984</v>
      </c>
      <c r="D1" s="54"/>
      <c r="E1" s="54"/>
      <c r="F1" s="54"/>
      <c r="G1" s="54"/>
      <c r="H1" s="54"/>
      <c r="I1" s="54"/>
      <c r="J1" s="55">
        <v>0.4729861111111111</v>
      </c>
      <c r="K1" t="s">
        <v>74</v>
      </c>
      <c r="L1">
        <v>1</v>
      </c>
      <c r="M1" t="s">
        <v>75</v>
      </c>
      <c r="N1" s="54">
        <v>43984</v>
      </c>
      <c r="O1" t="s">
        <v>76</v>
      </c>
      <c r="P1" t="s">
        <v>73</v>
      </c>
    </row>
    <row r="2" ht="12.75">
      <c r="A2" t="s">
        <v>181</v>
      </c>
    </row>
    <row r="3" ht="12.75">
      <c r="A3" t="s">
        <v>77</v>
      </c>
    </row>
    <row r="4" spans="4:13" ht="12.75">
      <c r="D4" s="68">
        <f>+D23+D53</f>
        <v>0</v>
      </c>
      <c r="E4" s="68">
        <f aca="true" t="shared" si="0" ref="E4:M4">+E23+E53</f>
        <v>0</v>
      </c>
      <c r="F4" s="68">
        <f t="shared" si="0"/>
        <v>0</v>
      </c>
      <c r="G4" s="68">
        <f t="shared" si="0"/>
        <v>0</v>
      </c>
      <c r="H4" s="68">
        <f t="shared" si="0"/>
        <v>0</v>
      </c>
      <c r="I4" s="68">
        <f t="shared" si="0"/>
        <v>0</v>
      </c>
      <c r="J4" s="68">
        <f t="shared" si="0"/>
        <v>0</v>
      </c>
      <c r="K4" s="68">
        <f t="shared" si="0"/>
        <v>0</v>
      </c>
      <c r="L4" s="68">
        <f t="shared" si="0"/>
        <v>0</v>
      </c>
      <c r="M4" s="68">
        <f t="shared" si="0"/>
        <v>0</v>
      </c>
    </row>
    <row r="5" spans="1:14" ht="12.75">
      <c r="A5" t="s">
        <v>78</v>
      </c>
      <c r="B5" t="s">
        <v>79</v>
      </c>
      <c r="C5" t="s">
        <v>80</v>
      </c>
      <c r="J5" t="s">
        <v>81</v>
      </c>
      <c r="K5" s="54">
        <v>43922</v>
      </c>
      <c r="L5" s="54">
        <v>43951</v>
      </c>
      <c r="M5" t="s">
        <v>82</v>
      </c>
      <c r="N5" t="s">
        <v>83</v>
      </c>
    </row>
    <row r="6" spans="1:11" ht="12.75">
      <c r="A6" t="s">
        <v>84</v>
      </c>
      <c r="B6" t="s">
        <v>85</v>
      </c>
      <c r="C6" t="s">
        <v>182</v>
      </c>
      <c r="J6" t="s">
        <v>86</v>
      </c>
      <c r="K6" t="s">
        <v>87</v>
      </c>
    </row>
    <row r="7" spans="1:15" ht="12.75">
      <c r="A7" t="s">
        <v>88</v>
      </c>
      <c r="B7" t="s">
        <v>89</v>
      </c>
      <c r="C7" t="s">
        <v>0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31</v>
      </c>
      <c r="J7" s="8" t="s">
        <v>32</v>
      </c>
      <c r="K7" s="8" t="s">
        <v>33</v>
      </c>
      <c r="L7" s="8" t="s">
        <v>34</v>
      </c>
      <c r="M7" s="8" t="s">
        <v>35</v>
      </c>
      <c r="N7" s="8" t="s">
        <v>36</v>
      </c>
      <c r="O7" s="8" t="s">
        <v>37</v>
      </c>
    </row>
    <row r="8" spans="1:15" ht="12.75">
      <c r="A8" t="s">
        <v>183</v>
      </c>
      <c r="B8" t="s">
        <v>184</v>
      </c>
      <c r="C8" t="s">
        <v>185</v>
      </c>
      <c r="D8" s="40"/>
      <c r="E8" s="40"/>
      <c r="F8" s="40"/>
      <c r="G8" s="40"/>
      <c r="H8" s="40"/>
      <c r="I8" s="40"/>
      <c r="J8" s="40"/>
      <c r="K8" s="40"/>
      <c r="L8" s="40"/>
      <c r="M8" s="56"/>
      <c r="N8" s="40"/>
      <c r="O8" s="40"/>
    </row>
    <row r="9" spans="1:15" ht="12.75">
      <c r="A9" t="s">
        <v>183</v>
      </c>
      <c r="B9" t="s">
        <v>186</v>
      </c>
      <c r="C9" t="s">
        <v>187</v>
      </c>
      <c r="D9" s="40"/>
      <c r="E9" s="40"/>
      <c r="F9" s="40"/>
      <c r="G9" s="40"/>
      <c r="H9" s="40"/>
      <c r="I9" s="40"/>
      <c r="J9" s="40"/>
      <c r="K9" s="40"/>
      <c r="L9" s="40"/>
      <c r="M9" s="56"/>
      <c r="N9" s="40"/>
      <c r="O9" s="40"/>
    </row>
    <row r="10" spans="1:15" ht="12.75">
      <c r="A10" t="s">
        <v>183</v>
      </c>
      <c r="B10" t="s">
        <v>188</v>
      </c>
      <c r="C10" t="s">
        <v>189</v>
      </c>
      <c r="D10" s="40"/>
      <c r="E10" s="40"/>
      <c r="F10" s="40"/>
      <c r="G10" s="40"/>
      <c r="H10" s="40"/>
      <c r="I10" s="40"/>
      <c r="J10" s="40"/>
      <c r="K10" s="40"/>
      <c r="L10" s="40"/>
      <c r="M10" s="56"/>
      <c r="N10" s="40"/>
      <c r="O10" s="40"/>
    </row>
    <row r="11" spans="1:15" ht="12.75">
      <c r="A11" t="s">
        <v>190</v>
      </c>
      <c r="B11" t="s">
        <v>191</v>
      </c>
      <c r="C11" t="s">
        <v>192</v>
      </c>
      <c r="D11" s="40"/>
      <c r="E11" s="40"/>
      <c r="F11" s="40"/>
      <c r="G11" s="40"/>
      <c r="H11" s="40"/>
      <c r="I11" s="40"/>
      <c r="J11" s="40"/>
      <c r="K11" s="40"/>
      <c r="L11" s="40"/>
      <c r="M11" s="56"/>
      <c r="N11" s="40"/>
      <c r="O11" s="40"/>
    </row>
    <row r="12" spans="1:15" ht="12.75">
      <c r="A12" t="s">
        <v>193</v>
      </c>
      <c r="B12" t="s">
        <v>194</v>
      </c>
      <c r="C12" t="s">
        <v>195</v>
      </c>
      <c r="D12" s="40"/>
      <c r="E12" s="40"/>
      <c r="F12" s="40"/>
      <c r="G12" s="40"/>
      <c r="H12" s="40"/>
      <c r="I12" s="40"/>
      <c r="J12" s="40"/>
      <c r="K12" s="40"/>
      <c r="L12" s="40"/>
      <c r="M12" s="56"/>
      <c r="N12" s="40"/>
      <c r="O12" s="40"/>
    </row>
    <row r="13" spans="1:15" ht="12.75">
      <c r="A13" t="s">
        <v>196</v>
      </c>
      <c r="B13" t="s">
        <v>197</v>
      </c>
      <c r="C13" t="s">
        <v>198</v>
      </c>
      <c r="D13" s="40"/>
      <c r="E13" s="40"/>
      <c r="F13" s="40"/>
      <c r="G13" s="40"/>
      <c r="H13" s="40"/>
      <c r="I13" s="40"/>
      <c r="J13" s="40"/>
      <c r="K13" s="40"/>
      <c r="L13" s="40"/>
      <c r="M13" s="56"/>
      <c r="N13" s="40"/>
      <c r="O13" s="40"/>
    </row>
    <row r="14" spans="1:15" ht="12.75">
      <c r="A14" t="s">
        <v>196</v>
      </c>
      <c r="B14" t="s">
        <v>199</v>
      </c>
      <c r="C14" t="s">
        <v>200</v>
      </c>
      <c r="D14" s="40"/>
      <c r="E14" s="40"/>
      <c r="F14" s="40"/>
      <c r="G14" s="40"/>
      <c r="H14" s="40"/>
      <c r="I14" s="40"/>
      <c r="J14" s="40"/>
      <c r="K14" s="40"/>
      <c r="L14" s="40"/>
      <c r="M14" s="56"/>
      <c r="N14" s="40"/>
      <c r="O14" s="40"/>
    </row>
    <row r="15" spans="1:15" ht="12.75">
      <c r="A15" t="s">
        <v>201</v>
      </c>
      <c r="B15" t="s">
        <v>202</v>
      </c>
      <c r="C15" t="s">
        <v>203</v>
      </c>
      <c r="D15" s="40"/>
      <c r="E15" s="40"/>
      <c r="F15" s="40"/>
      <c r="G15" s="40"/>
      <c r="H15" s="40"/>
      <c r="I15" s="40"/>
      <c r="J15" s="40"/>
      <c r="K15" s="40"/>
      <c r="L15" s="40"/>
      <c r="M15" s="56"/>
      <c r="N15" s="40"/>
      <c r="O15" s="40"/>
    </row>
    <row r="16" spans="1:15" ht="15">
      <c r="A16" t="s">
        <v>201</v>
      </c>
      <c r="B16" s="65" t="s">
        <v>204</v>
      </c>
      <c r="C16" s="65" t="s">
        <v>205</v>
      </c>
      <c r="D16" s="40"/>
      <c r="E16" s="40"/>
      <c r="F16" s="40"/>
      <c r="G16" s="40"/>
      <c r="H16" s="40"/>
      <c r="I16" s="40"/>
      <c r="J16" s="40"/>
      <c r="K16" s="40"/>
      <c r="L16" s="40"/>
      <c r="M16" s="56"/>
      <c r="N16" s="40"/>
      <c r="O16" s="40"/>
    </row>
    <row r="17" spans="1:15" ht="12.75">
      <c r="A17" t="s">
        <v>206</v>
      </c>
      <c r="B17" t="s">
        <v>207</v>
      </c>
      <c r="C17" t="s">
        <v>208</v>
      </c>
      <c r="D17" s="40"/>
      <c r="E17" s="40"/>
      <c r="F17" s="40"/>
      <c r="G17" s="40"/>
      <c r="H17" s="40"/>
      <c r="I17" s="40"/>
      <c r="J17" s="40"/>
      <c r="K17" s="40"/>
      <c r="L17" s="40"/>
      <c r="M17" s="56"/>
      <c r="N17" s="40"/>
      <c r="O17" s="40"/>
    </row>
    <row r="18" spans="1:15" ht="12.75">
      <c r="A18" t="s">
        <v>206</v>
      </c>
      <c r="B18" t="s">
        <v>209</v>
      </c>
      <c r="C18" t="s">
        <v>210</v>
      </c>
      <c r="D18" s="40"/>
      <c r="E18" s="40"/>
      <c r="F18" s="40"/>
      <c r="G18" s="40"/>
      <c r="H18" s="40"/>
      <c r="I18" s="40"/>
      <c r="J18" s="40"/>
      <c r="K18" s="40"/>
      <c r="L18" s="40"/>
      <c r="M18" s="56"/>
      <c r="N18" s="40"/>
      <c r="O18" s="40"/>
    </row>
    <row r="19" spans="1:15" ht="12.75">
      <c r="A19" t="s">
        <v>211</v>
      </c>
      <c r="B19" t="s">
        <v>212</v>
      </c>
      <c r="C19" t="s">
        <v>213</v>
      </c>
      <c r="D19" s="40"/>
      <c r="E19" s="40"/>
      <c r="F19" s="40"/>
      <c r="G19" s="40"/>
      <c r="H19" s="40"/>
      <c r="I19" s="40"/>
      <c r="J19" s="40"/>
      <c r="K19" s="40"/>
      <c r="L19" s="40"/>
      <c r="M19" s="56"/>
      <c r="N19" s="40"/>
      <c r="O19" s="40"/>
    </row>
    <row r="20" spans="1:15" ht="12.75">
      <c r="A20" t="s">
        <v>211</v>
      </c>
      <c r="B20" t="s">
        <v>214</v>
      </c>
      <c r="C20" t="s">
        <v>215</v>
      </c>
      <c r="D20" s="40"/>
      <c r="E20" s="40"/>
      <c r="F20" s="40"/>
      <c r="G20" s="40"/>
      <c r="H20" s="40"/>
      <c r="I20" s="40"/>
      <c r="J20" s="40"/>
      <c r="K20" s="40"/>
      <c r="L20" s="40"/>
      <c r="M20" s="56"/>
      <c r="N20" s="40"/>
      <c r="O20" s="40"/>
    </row>
    <row r="21" spans="1:15" ht="12.75">
      <c r="A21" t="s">
        <v>216</v>
      </c>
      <c r="B21" t="s">
        <v>217</v>
      </c>
      <c r="C21" t="s">
        <v>218</v>
      </c>
      <c r="D21" s="40"/>
      <c r="E21" s="40"/>
      <c r="F21" s="40"/>
      <c r="G21" s="40"/>
      <c r="H21" s="40"/>
      <c r="I21" s="40"/>
      <c r="J21" s="40"/>
      <c r="K21" s="40"/>
      <c r="L21" s="40"/>
      <c r="M21" s="56"/>
      <c r="N21" s="40"/>
      <c r="O21" s="40"/>
    </row>
    <row r="22" spans="1:15" ht="15">
      <c r="A22" t="s">
        <v>219</v>
      </c>
      <c r="B22" s="66" t="s">
        <v>105</v>
      </c>
      <c r="C22" s="66" t="s">
        <v>106</v>
      </c>
      <c r="D22" s="40">
        <v>-70549.25</v>
      </c>
      <c r="E22" s="40">
        <v>-98865.42</v>
      </c>
      <c r="F22" s="40">
        <v>-98865.42</v>
      </c>
      <c r="G22" s="40">
        <v>-90232.67</v>
      </c>
      <c r="H22" s="40">
        <v>-90179.67</v>
      </c>
      <c r="I22" s="40">
        <v>-94773.08</v>
      </c>
      <c r="J22" s="40">
        <v>-94861.92</v>
      </c>
      <c r="K22" s="40">
        <v>-86670.92</v>
      </c>
      <c r="L22" s="40">
        <v>-84390.58</v>
      </c>
      <c r="M22" s="56">
        <v>-81140.83</v>
      </c>
      <c r="N22" s="40">
        <v>-43330.35</v>
      </c>
      <c r="O22" s="40">
        <v>-43330.35</v>
      </c>
    </row>
    <row r="23" spans="1:15" ht="15">
      <c r="A23" t="s">
        <v>220</v>
      </c>
      <c r="B23" s="66" t="s">
        <v>103</v>
      </c>
      <c r="C23" s="66" t="s">
        <v>104</v>
      </c>
      <c r="D23" s="40">
        <v>-17238.22</v>
      </c>
      <c r="E23" s="40">
        <v>-17755.14</v>
      </c>
      <c r="F23" s="40">
        <v>-10953.68</v>
      </c>
      <c r="G23" s="40">
        <v>-16934.2</v>
      </c>
      <c r="H23" s="40">
        <v>-15963.4</v>
      </c>
      <c r="I23" s="40">
        <v>-15186.62</v>
      </c>
      <c r="J23" s="40">
        <v>-14006.32</v>
      </c>
      <c r="K23" s="40">
        <v>-12308.42</v>
      </c>
      <c r="L23" s="40">
        <v>-13610.78</v>
      </c>
      <c r="M23" s="56">
        <v>-13480.74</v>
      </c>
      <c r="N23" s="40"/>
      <c r="O23" s="40"/>
    </row>
    <row r="24" spans="1:15" ht="15">
      <c r="A24" t="s">
        <v>221</v>
      </c>
      <c r="B24" s="57" t="s">
        <v>107</v>
      </c>
      <c r="C24" t="s">
        <v>108</v>
      </c>
      <c r="D24" s="40">
        <v>22452.24</v>
      </c>
      <c r="E24" s="40">
        <v>15357.69</v>
      </c>
      <c r="F24" s="40">
        <v>11898.03</v>
      </c>
      <c r="G24" s="40">
        <v>15599.45</v>
      </c>
      <c r="H24" s="40">
        <v>25376.03</v>
      </c>
      <c r="I24" s="40">
        <v>25306.69</v>
      </c>
      <c r="J24" s="40">
        <v>26687.64</v>
      </c>
      <c r="K24" s="40">
        <v>22741.12</v>
      </c>
      <c r="L24" s="40">
        <v>24985.91</v>
      </c>
      <c r="M24" s="56">
        <v>40284.69</v>
      </c>
      <c r="N24" s="40">
        <v>29956.2</v>
      </c>
      <c r="O24" s="40">
        <v>29956.2</v>
      </c>
    </row>
    <row r="25" spans="1:15" ht="15">
      <c r="A25" t="s">
        <v>221</v>
      </c>
      <c r="B25" s="57" t="s">
        <v>109</v>
      </c>
      <c r="C25" t="s">
        <v>110</v>
      </c>
      <c r="D25" s="40">
        <v>8935.78</v>
      </c>
      <c r="E25" s="40">
        <v>8927.12</v>
      </c>
      <c r="F25" s="40">
        <v>9078.3</v>
      </c>
      <c r="G25" s="40">
        <v>9078.39</v>
      </c>
      <c r="H25" s="40">
        <v>4870.9</v>
      </c>
      <c r="I25" s="40">
        <v>6130.64</v>
      </c>
      <c r="J25" s="40">
        <v>6296.61</v>
      </c>
      <c r="K25" s="40">
        <v>4874.37</v>
      </c>
      <c r="L25" s="40">
        <v>6077.03</v>
      </c>
      <c r="M25" s="56">
        <v>6019.54</v>
      </c>
      <c r="N25" s="40">
        <v>7514.19</v>
      </c>
      <c r="O25" s="40">
        <v>7514.19</v>
      </c>
    </row>
    <row r="26" spans="1:15" ht="15">
      <c r="A26" t="s">
        <v>221</v>
      </c>
      <c r="B26" s="57" t="s">
        <v>111</v>
      </c>
      <c r="C26" t="s">
        <v>112</v>
      </c>
      <c r="D26" s="40"/>
      <c r="E26" s="40">
        <v>2461.54</v>
      </c>
      <c r="F26" s="40">
        <v>6153.84</v>
      </c>
      <c r="G26" s="40">
        <v>6153.84</v>
      </c>
      <c r="H26" s="40">
        <v>6153.84</v>
      </c>
      <c r="I26" s="40">
        <v>6153.84</v>
      </c>
      <c r="J26" s="40">
        <v>9230.76</v>
      </c>
      <c r="K26" s="40">
        <v>6153.84</v>
      </c>
      <c r="L26" s="40">
        <v>2461.53</v>
      </c>
      <c r="M26" s="56">
        <v>0</v>
      </c>
      <c r="N26" s="40">
        <v>0</v>
      </c>
      <c r="O26" s="40">
        <v>0</v>
      </c>
    </row>
    <row r="27" spans="1:15" ht="15">
      <c r="A27" t="s">
        <v>222</v>
      </c>
      <c r="B27" s="57" t="s">
        <v>113</v>
      </c>
      <c r="C27" t="s">
        <v>114</v>
      </c>
      <c r="D27" s="40">
        <v>17700.85</v>
      </c>
      <c r="E27" s="40">
        <v>9414.19</v>
      </c>
      <c r="F27" s="40">
        <v>9414.76</v>
      </c>
      <c r="G27" s="40">
        <v>10355.66</v>
      </c>
      <c r="H27" s="40">
        <v>9019.86</v>
      </c>
      <c r="I27" s="40">
        <v>9737.59</v>
      </c>
      <c r="J27" s="40">
        <v>7207.57</v>
      </c>
      <c r="K27" s="40">
        <v>8137.41</v>
      </c>
      <c r="L27" s="40">
        <v>8968.61</v>
      </c>
      <c r="M27" s="56">
        <v>12126.52</v>
      </c>
      <c r="N27" s="40">
        <v>5442.94</v>
      </c>
      <c r="O27" s="40">
        <v>5442.94</v>
      </c>
    </row>
    <row r="28" spans="1:15" ht="15">
      <c r="A28" t="s">
        <v>222</v>
      </c>
      <c r="B28" s="57" t="s">
        <v>118</v>
      </c>
      <c r="C28" t="s">
        <v>223</v>
      </c>
      <c r="D28" s="40"/>
      <c r="E28" s="40"/>
      <c r="F28" s="40"/>
      <c r="G28" s="40"/>
      <c r="H28" s="40"/>
      <c r="I28" s="40"/>
      <c r="J28" s="40"/>
      <c r="K28" s="40"/>
      <c r="L28" s="40">
        <v>0</v>
      </c>
      <c r="M28" s="56">
        <v>0</v>
      </c>
      <c r="N28" s="40"/>
      <c r="O28" s="40"/>
    </row>
    <row r="29" spans="1:15" ht="15">
      <c r="A29" t="s">
        <v>224</v>
      </c>
      <c r="B29" s="57" t="s">
        <v>120</v>
      </c>
      <c r="C29" t="s">
        <v>225</v>
      </c>
      <c r="D29" s="40">
        <v>2254.51</v>
      </c>
      <c r="E29" s="40">
        <v>1755.62</v>
      </c>
      <c r="F29" s="40">
        <v>1511.86</v>
      </c>
      <c r="G29" s="40">
        <v>1786.21</v>
      </c>
      <c r="H29" s="40">
        <v>2284.35</v>
      </c>
      <c r="I29" s="40">
        <v>2319.94</v>
      </c>
      <c r="J29" s="40">
        <v>2292.38</v>
      </c>
      <c r="K29" s="40">
        <v>1990.88</v>
      </c>
      <c r="L29" s="40">
        <v>2242.41</v>
      </c>
      <c r="M29" s="56">
        <v>3497.9</v>
      </c>
      <c r="N29" s="40">
        <v>2696.88</v>
      </c>
      <c r="O29" s="40">
        <v>2696.88</v>
      </c>
    </row>
    <row r="30" spans="1:15" ht="15">
      <c r="A30" t="s">
        <v>224</v>
      </c>
      <c r="B30" s="57" t="s">
        <v>122</v>
      </c>
      <c r="C30" t="s">
        <v>226</v>
      </c>
      <c r="D30" s="40">
        <v>1334.65</v>
      </c>
      <c r="E30" s="40">
        <v>890.68</v>
      </c>
      <c r="F30" s="40">
        <v>1173.98</v>
      </c>
      <c r="G30" s="40">
        <v>1244.36</v>
      </c>
      <c r="H30" s="40">
        <v>1143.79</v>
      </c>
      <c r="I30" s="40">
        <v>1197.84</v>
      </c>
      <c r="J30" s="40">
        <v>1150.38</v>
      </c>
      <c r="K30" s="40">
        <v>1054.25</v>
      </c>
      <c r="L30" s="40">
        <v>809.45</v>
      </c>
      <c r="M30" s="56">
        <v>842.88</v>
      </c>
      <c r="N30" s="40">
        <v>400.43</v>
      </c>
      <c r="O30" s="40">
        <v>400.43</v>
      </c>
    </row>
    <row r="31" spans="1:15" ht="15">
      <c r="A31" t="s">
        <v>227</v>
      </c>
      <c r="B31" s="57" t="s">
        <v>124</v>
      </c>
      <c r="C31" t="s">
        <v>228</v>
      </c>
      <c r="D31" s="40">
        <v>4364.04</v>
      </c>
      <c r="E31" s="40">
        <v>2124.62</v>
      </c>
      <c r="F31" s="40">
        <v>1933.08</v>
      </c>
      <c r="G31" s="40">
        <v>1933.08</v>
      </c>
      <c r="H31" s="40">
        <v>1943.88</v>
      </c>
      <c r="I31" s="40">
        <v>2148.27</v>
      </c>
      <c r="J31" s="40">
        <v>3061.92</v>
      </c>
      <c r="K31" s="40">
        <v>2176.15</v>
      </c>
      <c r="L31" s="40">
        <v>2041.28</v>
      </c>
      <c r="M31" s="56">
        <v>2179.79</v>
      </c>
      <c r="N31" s="40">
        <v>3142.18</v>
      </c>
      <c r="O31" s="40">
        <v>3142.18</v>
      </c>
    </row>
    <row r="32" spans="1:15" ht="15">
      <c r="A32" t="s">
        <v>227</v>
      </c>
      <c r="B32" s="57" t="s">
        <v>126</v>
      </c>
      <c r="C32" t="s">
        <v>229</v>
      </c>
      <c r="D32" s="40">
        <v>628.38</v>
      </c>
      <c r="E32" s="40">
        <v>418.92</v>
      </c>
      <c r="F32" s="40">
        <v>418.92</v>
      </c>
      <c r="G32" s="40">
        <v>418.92</v>
      </c>
      <c r="H32" s="40">
        <v>418.92</v>
      </c>
      <c r="I32" s="40">
        <v>490.65</v>
      </c>
      <c r="J32" s="40">
        <v>1276.74</v>
      </c>
      <c r="K32" s="40">
        <v>896.12</v>
      </c>
      <c r="L32" s="40">
        <v>851.16</v>
      </c>
      <c r="M32" s="56">
        <v>897.33</v>
      </c>
      <c r="N32" s="40">
        <v>369.7</v>
      </c>
      <c r="O32" s="40">
        <v>369.7</v>
      </c>
    </row>
    <row r="33" spans="1:15" ht="15">
      <c r="A33" t="s">
        <v>230</v>
      </c>
      <c r="B33" s="57" t="s">
        <v>128</v>
      </c>
      <c r="C33" t="s">
        <v>231</v>
      </c>
      <c r="D33" s="40">
        <v>1225.7</v>
      </c>
      <c r="E33" s="40">
        <v>512.18</v>
      </c>
      <c r="F33" s="40">
        <v>518.75</v>
      </c>
      <c r="G33" s="40">
        <v>534.14</v>
      </c>
      <c r="H33" s="40">
        <v>615.78</v>
      </c>
      <c r="I33" s="40">
        <v>633.19</v>
      </c>
      <c r="J33" s="40">
        <v>816.42</v>
      </c>
      <c r="K33" s="40">
        <v>717.33</v>
      </c>
      <c r="L33" s="40">
        <v>574.11</v>
      </c>
      <c r="M33" s="56">
        <v>574.11</v>
      </c>
      <c r="N33" s="40">
        <v>182.86</v>
      </c>
      <c r="O33" s="40">
        <v>182.86</v>
      </c>
    </row>
    <row r="34" spans="1:15" ht="15">
      <c r="A34" t="s">
        <v>230</v>
      </c>
      <c r="B34" s="57" t="s">
        <v>130</v>
      </c>
      <c r="C34" t="s">
        <v>232</v>
      </c>
      <c r="D34" s="40">
        <v>408.57</v>
      </c>
      <c r="E34" s="40">
        <v>170.73</v>
      </c>
      <c r="F34" s="40">
        <v>172.92</v>
      </c>
      <c r="G34" s="40">
        <v>178.05</v>
      </c>
      <c r="H34" s="40">
        <v>205.26</v>
      </c>
      <c r="I34" s="40">
        <v>211.06</v>
      </c>
      <c r="J34" s="40">
        <v>272.14</v>
      </c>
      <c r="K34" s="40">
        <v>239.11</v>
      </c>
      <c r="L34" s="40">
        <v>191.37</v>
      </c>
      <c r="M34" s="56">
        <v>191.37</v>
      </c>
      <c r="N34" s="40">
        <v>548.58</v>
      </c>
      <c r="O34" s="40">
        <v>548.58</v>
      </c>
    </row>
    <row r="35" spans="1:15" ht="15">
      <c r="A35" t="s">
        <v>233</v>
      </c>
      <c r="B35" s="57" t="s">
        <v>132</v>
      </c>
      <c r="C35" t="s">
        <v>234</v>
      </c>
      <c r="D35" s="40">
        <v>39.81</v>
      </c>
      <c r="E35" s="40">
        <v>34.83</v>
      </c>
      <c r="F35" s="40">
        <v>0</v>
      </c>
      <c r="G35" s="40">
        <v>43.42</v>
      </c>
      <c r="H35" s="40">
        <v>240.1</v>
      </c>
      <c r="I35" s="40">
        <v>158.28</v>
      </c>
      <c r="J35" s="40">
        <v>1015.3</v>
      </c>
      <c r="K35" s="40">
        <v>1351.72</v>
      </c>
      <c r="L35" s="40">
        <v>243.23</v>
      </c>
      <c r="M35" s="56">
        <v>1.77</v>
      </c>
      <c r="N35" s="40">
        <v>10.06</v>
      </c>
      <c r="O35" s="40">
        <v>10.06</v>
      </c>
    </row>
    <row r="36" spans="1:15" ht="15">
      <c r="A36" t="s">
        <v>233</v>
      </c>
      <c r="B36" s="57" t="s">
        <v>134</v>
      </c>
      <c r="C36" t="s">
        <v>235</v>
      </c>
      <c r="D36" s="40">
        <v>331.8</v>
      </c>
      <c r="E36" s="40">
        <v>55.26</v>
      </c>
      <c r="F36" s="40">
        <v>150.92</v>
      </c>
      <c r="G36" s="40">
        <v>35.77</v>
      </c>
      <c r="H36" s="40">
        <v>0</v>
      </c>
      <c r="I36" s="40">
        <v>0</v>
      </c>
      <c r="J36" s="40">
        <v>504.4</v>
      </c>
      <c r="K36" s="40">
        <v>124.1</v>
      </c>
      <c r="L36" s="40">
        <v>3.47</v>
      </c>
      <c r="M36" s="56">
        <v>0</v>
      </c>
      <c r="N36" s="40">
        <v>0</v>
      </c>
      <c r="O36" s="40">
        <v>0</v>
      </c>
    </row>
    <row r="37" spans="1:15" ht="15">
      <c r="A37" t="s">
        <v>236</v>
      </c>
      <c r="B37" s="57" t="s">
        <v>136</v>
      </c>
      <c r="C37" t="s">
        <v>237</v>
      </c>
      <c r="D37" s="40">
        <v>300</v>
      </c>
      <c r="E37" s="40">
        <v>78.8</v>
      </c>
      <c r="F37" s="40">
        <v>0</v>
      </c>
      <c r="G37" s="40">
        <v>0</v>
      </c>
      <c r="H37" s="40">
        <v>0</v>
      </c>
      <c r="I37" s="40">
        <v>0</v>
      </c>
      <c r="J37" s="40">
        <v>310.71</v>
      </c>
      <c r="K37" s="40">
        <v>207.14</v>
      </c>
      <c r="L37" s="40">
        <v>207.14</v>
      </c>
      <c r="M37" s="56">
        <v>331.36</v>
      </c>
      <c r="N37" s="40">
        <v>200</v>
      </c>
      <c r="O37" s="40">
        <v>200</v>
      </c>
    </row>
    <row r="38" spans="1:15" ht="15">
      <c r="A38" t="s">
        <v>236</v>
      </c>
      <c r="B38" s="57" t="s">
        <v>138</v>
      </c>
      <c r="C38" t="s">
        <v>238</v>
      </c>
      <c r="D38" s="40"/>
      <c r="E38" s="40"/>
      <c r="F38" s="40"/>
      <c r="G38" s="40">
        <v>445.96</v>
      </c>
      <c r="H38" s="40">
        <v>450.41</v>
      </c>
      <c r="I38" s="40">
        <v>451.17</v>
      </c>
      <c r="J38" s="40">
        <v>667.15</v>
      </c>
      <c r="K38" s="40">
        <v>442.33</v>
      </c>
      <c r="L38" s="40">
        <v>449.13</v>
      </c>
      <c r="M38" s="56">
        <v>581.19</v>
      </c>
      <c r="N38" s="40">
        <v>0</v>
      </c>
      <c r="O38" s="40">
        <v>0</v>
      </c>
    </row>
    <row r="39" spans="1:15" ht="15">
      <c r="A39" t="s">
        <v>239</v>
      </c>
      <c r="B39" s="57" t="s">
        <v>176</v>
      </c>
      <c r="C39" t="s">
        <v>240</v>
      </c>
      <c r="D39" s="40"/>
      <c r="E39" s="40"/>
      <c r="F39" s="40"/>
      <c r="G39" s="40"/>
      <c r="H39" s="40"/>
      <c r="I39" s="40"/>
      <c r="J39" s="40"/>
      <c r="K39" s="40"/>
      <c r="L39" s="40">
        <v>12232.25</v>
      </c>
      <c r="M39" s="56">
        <v>2792.5</v>
      </c>
      <c r="N39" s="40"/>
      <c r="O39" s="40"/>
    </row>
    <row r="40" spans="1:15" ht="15">
      <c r="A40" t="s">
        <v>241</v>
      </c>
      <c r="B40" s="57" t="s">
        <v>174</v>
      </c>
      <c r="C40" t="s">
        <v>242</v>
      </c>
      <c r="D40" s="40"/>
      <c r="E40" s="40"/>
      <c r="F40" s="40"/>
      <c r="G40" s="40"/>
      <c r="H40" s="40"/>
      <c r="I40" s="40">
        <v>12600</v>
      </c>
      <c r="J40" s="40">
        <v>0</v>
      </c>
      <c r="K40" s="40">
        <v>-12600</v>
      </c>
      <c r="L40" s="40"/>
      <c r="M40" s="56"/>
      <c r="N40" s="40"/>
      <c r="O40" s="40"/>
    </row>
    <row r="41" spans="1:15" ht="15">
      <c r="A41" t="s">
        <v>243</v>
      </c>
      <c r="B41" s="57" t="s">
        <v>179</v>
      </c>
      <c r="C41" t="s">
        <v>244</v>
      </c>
      <c r="D41" s="40"/>
      <c r="E41" s="40">
        <v>1500</v>
      </c>
      <c r="F41" s="40">
        <v>1500</v>
      </c>
      <c r="G41" s="40">
        <v>1500</v>
      </c>
      <c r="H41" s="40">
        <v>1500</v>
      </c>
      <c r="I41" s="40">
        <v>1500</v>
      </c>
      <c r="J41" s="40">
        <v>1500</v>
      </c>
      <c r="K41" s="40">
        <v>1500</v>
      </c>
      <c r="L41" s="40">
        <v>0</v>
      </c>
      <c r="M41" s="56">
        <v>3000</v>
      </c>
      <c r="N41" s="40"/>
      <c r="O41" s="40"/>
    </row>
    <row r="42" spans="1:15" ht="15">
      <c r="A42" t="s">
        <v>243</v>
      </c>
      <c r="B42" s="57" t="s">
        <v>143</v>
      </c>
      <c r="C42" t="s">
        <v>144</v>
      </c>
      <c r="D42" s="40">
        <v>89.53</v>
      </c>
      <c r="E42" s="40">
        <v>79.53</v>
      </c>
      <c r="F42" s="40">
        <v>207.82</v>
      </c>
      <c r="G42" s="40">
        <v>0</v>
      </c>
      <c r="H42" s="40">
        <v>406.31</v>
      </c>
      <c r="I42" s="40">
        <v>219.83</v>
      </c>
      <c r="J42" s="40">
        <v>1493.75</v>
      </c>
      <c r="K42" s="40">
        <v>-46.18</v>
      </c>
      <c r="L42" s="40">
        <v>407.23</v>
      </c>
      <c r="M42" s="56">
        <v>140.31</v>
      </c>
      <c r="N42" s="40">
        <v>78.92</v>
      </c>
      <c r="O42" s="40">
        <v>78.92</v>
      </c>
    </row>
    <row r="43" spans="1:15" ht="15">
      <c r="A43" t="s">
        <v>243</v>
      </c>
      <c r="B43" s="57" t="s">
        <v>140</v>
      </c>
      <c r="C43" t="s">
        <v>245</v>
      </c>
      <c r="D43" s="40"/>
      <c r="E43" s="40"/>
      <c r="F43" s="40"/>
      <c r="G43" s="40">
        <v>122.42</v>
      </c>
      <c r="H43" s="40">
        <v>0</v>
      </c>
      <c r="I43" s="40">
        <v>0</v>
      </c>
      <c r="J43" s="40">
        <v>0</v>
      </c>
      <c r="K43" s="40">
        <v>0</v>
      </c>
      <c r="L43" s="40">
        <v>27</v>
      </c>
      <c r="M43" s="56">
        <v>0</v>
      </c>
      <c r="N43" s="40"/>
      <c r="O43" s="40"/>
    </row>
    <row r="44" spans="1:15" ht="15">
      <c r="A44" t="s">
        <v>243</v>
      </c>
      <c r="B44" s="57" t="s">
        <v>145</v>
      </c>
      <c r="C44" t="s">
        <v>246</v>
      </c>
      <c r="D44" s="40">
        <v>4232.96</v>
      </c>
      <c r="E44" s="40">
        <v>4232.9</v>
      </c>
      <c r="F44" s="40">
        <v>7630.94</v>
      </c>
      <c r="G44" s="40">
        <v>5413.96</v>
      </c>
      <c r="H44" s="40">
        <v>5410.78</v>
      </c>
      <c r="I44" s="40">
        <v>5686.39</v>
      </c>
      <c r="J44" s="40">
        <v>5691.71</v>
      </c>
      <c r="K44" s="40">
        <v>5200.25</v>
      </c>
      <c r="L44" s="40">
        <v>5063.44</v>
      </c>
      <c r="M44" s="56">
        <v>4868.45</v>
      </c>
      <c r="N44" s="40">
        <v>1544.94</v>
      </c>
      <c r="O44" s="40">
        <v>1544.94</v>
      </c>
    </row>
    <row r="45" spans="1:15" ht="15">
      <c r="A45" t="s">
        <v>243</v>
      </c>
      <c r="B45" s="57" t="s">
        <v>147</v>
      </c>
      <c r="C45" t="s">
        <v>247</v>
      </c>
      <c r="D45" s="40">
        <v>2821.97</v>
      </c>
      <c r="E45" s="40">
        <v>2821.94</v>
      </c>
      <c r="F45" s="40">
        <v>5087.3</v>
      </c>
      <c r="G45" s="40">
        <v>3609.31</v>
      </c>
      <c r="H45" s="40">
        <v>3607.19</v>
      </c>
      <c r="I45" s="40">
        <v>3790.92</v>
      </c>
      <c r="J45" s="40">
        <v>3794.48</v>
      </c>
      <c r="K45" s="40">
        <v>3466.84</v>
      </c>
      <c r="L45" s="40">
        <v>3375.62</v>
      </c>
      <c r="M45" s="56">
        <v>3245.63</v>
      </c>
      <c r="N45" s="40">
        <v>1029.96</v>
      </c>
      <c r="O45" s="40">
        <v>1029.96</v>
      </c>
    </row>
    <row r="46" spans="1:15" ht="15">
      <c r="A46" t="s">
        <v>248</v>
      </c>
      <c r="B46" s="57" t="s">
        <v>149</v>
      </c>
      <c r="C46" t="s">
        <v>249</v>
      </c>
      <c r="D46" s="40">
        <v>444.38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56">
        <v>0</v>
      </c>
      <c r="N46" s="40">
        <v>0</v>
      </c>
      <c r="O46" s="40">
        <v>0</v>
      </c>
    </row>
    <row r="47" spans="1:15" ht="15">
      <c r="A47" t="s">
        <v>248</v>
      </c>
      <c r="B47" s="57" t="s">
        <v>151</v>
      </c>
      <c r="C47" t="s">
        <v>90</v>
      </c>
      <c r="D47" s="40">
        <v>4065.86</v>
      </c>
      <c r="E47" s="40">
        <v>4040.88</v>
      </c>
      <c r="F47" s="40">
        <v>3819.25</v>
      </c>
      <c r="G47" s="40">
        <v>3267.77</v>
      </c>
      <c r="H47" s="40">
        <v>2584.03</v>
      </c>
      <c r="I47" s="40">
        <v>2246.49</v>
      </c>
      <c r="J47" s="40">
        <v>2394.82</v>
      </c>
      <c r="K47" s="40">
        <v>2082.34</v>
      </c>
      <c r="L47" s="40">
        <v>2432.72</v>
      </c>
      <c r="M47" s="56">
        <v>281.56</v>
      </c>
      <c r="N47" s="40">
        <v>0</v>
      </c>
      <c r="O47" s="40">
        <v>0</v>
      </c>
    </row>
    <row r="48" spans="1:15" ht="15">
      <c r="A48" t="s">
        <v>250</v>
      </c>
      <c r="B48" s="57" t="s">
        <v>152</v>
      </c>
      <c r="C48" t="s">
        <v>251</v>
      </c>
      <c r="D48" s="40">
        <v>5440</v>
      </c>
      <c r="E48" s="40">
        <v>5440</v>
      </c>
      <c r="F48" s="40">
        <v>5440</v>
      </c>
      <c r="G48" s="40">
        <v>5440</v>
      </c>
      <c r="H48" s="40">
        <v>5440</v>
      </c>
      <c r="I48" s="40">
        <v>5440</v>
      </c>
      <c r="J48" s="40">
        <v>9237</v>
      </c>
      <c r="K48" s="40">
        <v>9237</v>
      </c>
      <c r="L48" s="40">
        <v>9237</v>
      </c>
      <c r="M48" s="56">
        <v>9237</v>
      </c>
      <c r="N48" s="40">
        <v>5440</v>
      </c>
      <c r="O48" s="40">
        <v>5440</v>
      </c>
    </row>
    <row r="49" spans="1:15" ht="15">
      <c r="A49" t="s">
        <v>250</v>
      </c>
      <c r="B49" s="57" t="s">
        <v>154</v>
      </c>
      <c r="C49" t="s">
        <v>155</v>
      </c>
      <c r="D49" s="40">
        <v>2270</v>
      </c>
      <c r="E49" s="40">
        <v>2270</v>
      </c>
      <c r="F49" s="40">
        <v>2270</v>
      </c>
      <c r="G49" s="40">
        <v>2256</v>
      </c>
      <c r="H49" s="40">
        <v>2256</v>
      </c>
      <c r="I49" s="40">
        <v>2256</v>
      </c>
      <c r="J49" s="40">
        <v>2256</v>
      </c>
      <c r="K49" s="40">
        <v>2256</v>
      </c>
      <c r="L49" s="40">
        <v>2256</v>
      </c>
      <c r="M49" s="56">
        <v>2256</v>
      </c>
      <c r="N49" s="40">
        <v>2270</v>
      </c>
      <c r="O49" s="40">
        <v>2270</v>
      </c>
    </row>
    <row r="50" spans="1:15" ht="15">
      <c r="A50" t="s">
        <v>252</v>
      </c>
      <c r="B50" s="57" t="s">
        <v>156</v>
      </c>
      <c r="C50" t="s">
        <v>253</v>
      </c>
      <c r="D50" s="40">
        <v>418.61</v>
      </c>
      <c r="E50" s="40">
        <v>102.06</v>
      </c>
      <c r="F50" s="40">
        <v>347.42</v>
      </c>
      <c r="G50" s="40">
        <v>700.23</v>
      </c>
      <c r="H50" s="40">
        <v>734.38</v>
      </c>
      <c r="I50" s="40">
        <v>529.41</v>
      </c>
      <c r="J50" s="40">
        <v>434.99</v>
      </c>
      <c r="K50" s="40">
        <v>279.34</v>
      </c>
      <c r="L50" s="40">
        <v>1293.23</v>
      </c>
      <c r="M50" s="56">
        <v>584.19</v>
      </c>
      <c r="N50" s="40">
        <v>0</v>
      </c>
      <c r="O50" s="40">
        <v>0</v>
      </c>
    </row>
    <row r="51" spans="1:15" ht="15">
      <c r="A51" t="s">
        <v>252</v>
      </c>
      <c r="B51" s="57" t="s">
        <v>158</v>
      </c>
      <c r="C51" t="s">
        <v>254</v>
      </c>
      <c r="D51" s="40">
        <v>321.94</v>
      </c>
      <c r="E51" s="40">
        <v>32.45</v>
      </c>
      <c r="F51" s="40">
        <v>85.36</v>
      </c>
      <c r="G51" s="40">
        <v>142.94</v>
      </c>
      <c r="H51" s="40">
        <v>119.3</v>
      </c>
      <c r="I51" s="40">
        <v>164.62</v>
      </c>
      <c r="J51" s="40">
        <v>575.7</v>
      </c>
      <c r="K51" s="40">
        <v>360.29</v>
      </c>
      <c r="L51" s="40">
        <v>1753.4</v>
      </c>
      <c r="M51" s="56">
        <v>32.45</v>
      </c>
      <c r="N51" s="40">
        <v>69.21</v>
      </c>
      <c r="O51" s="40">
        <v>69.21</v>
      </c>
    </row>
    <row r="52" spans="1:15" ht="15">
      <c r="A52" t="s">
        <v>255</v>
      </c>
      <c r="B52" s="57" t="s">
        <v>160</v>
      </c>
      <c r="C52" t="s">
        <v>256</v>
      </c>
      <c r="D52" s="40"/>
      <c r="E52" s="40">
        <v>923.26</v>
      </c>
      <c r="F52" s="40">
        <v>3129.47</v>
      </c>
      <c r="G52" s="40">
        <v>732.04</v>
      </c>
      <c r="H52" s="40">
        <v>732.04</v>
      </c>
      <c r="I52" s="40">
        <v>732.04</v>
      </c>
      <c r="J52" s="40">
        <v>732.04</v>
      </c>
      <c r="K52" s="40">
        <v>732.04</v>
      </c>
      <c r="L52" s="40">
        <v>0</v>
      </c>
      <c r="M52" s="56">
        <v>1464.08</v>
      </c>
      <c r="N52" s="40"/>
      <c r="O52" s="40"/>
    </row>
    <row r="53" spans="1:15" ht="15">
      <c r="A53" t="s">
        <v>257</v>
      </c>
      <c r="B53" s="57" t="s">
        <v>173</v>
      </c>
      <c r="C53" t="s">
        <v>258</v>
      </c>
      <c r="D53" s="40">
        <v>17238.22</v>
      </c>
      <c r="E53" s="40">
        <v>17755.14</v>
      </c>
      <c r="F53" s="40">
        <v>10953.68</v>
      </c>
      <c r="G53" s="40">
        <v>16934.2</v>
      </c>
      <c r="H53" s="40">
        <v>15963.4</v>
      </c>
      <c r="I53" s="40">
        <v>15186.62</v>
      </c>
      <c r="J53" s="40">
        <v>14006.32</v>
      </c>
      <c r="K53" s="40">
        <v>12308.42</v>
      </c>
      <c r="L53" s="40">
        <v>13610.78</v>
      </c>
      <c r="M53" s="56">
        <v>13480.74</v>
      </c>
      <c r="N53" s="40"/>
      <c r="O53" s="40"/>
    </row>
    <row r="54" spans="1:15" ht="15">
      <c r="A54" t="s">
        <v>259</v>
      </c>
      <c r="B54" s="57" t="s">
        <v>162</v>
      </c>
      <c r="C54" t="s">
        <v>260</v>
      </c>
      <c r="D54" s="40">
        <v>2539.5</v>
      </c>
      <c r="E54" s="40">
        <v>862.92</v>
      </c>
      <c r="F54" s="40">
        <v>319.8</v>
      </c>
      <c r="G54" s="40">
        <v>1021.9</v>
      </c>
      <c r="H54" s="40">
        <v>1730.55</v>
      </c>
      <c r="I54" s="40">
        <v>1936.49</v>
      </c>
      <c r="J54" s="40">
        <v>1730.55</v>
      </c>
      <c r="K54" s="40">
        <v>2296.35</v>
      </c>
      <c r="L54" s="40">
        <v>319.8</v>
      </c>
      <c r="M54" s="56">
        <v>3501.14</v>
      </c>
      <c r="N54" s="40">
        <v>2578.96</v>
      </c>
      <c r="O54" s="40">
        <v>2578.96</v>
      </c>
    </row>
    <row r="55" spans="1:15" ht="15">
      <c r="A55" t="s">
        <v>259</v>
      </c>
      <c r="B55" s="57" t="s">
        <v>164</v>
      </c>
      <c r="C55" t="s">
        <v>261</v>
      </c>
      <c r="D55" s="40">
        <v>1100.91</v>
      </c>
      <c r="E55" s="40">
        <v>1155.74</v>
      </c>
      <c r="F55" s="40">
        <v>356.8</v>
      </c>
      <c r="G55" s="40">
        <v>1732.31</v>
      </c>
      <c r="H55" s="40">
        <v>486.97</v>
      </c>
      <c r="I55" s="40">
        <v>237.39</v>
      </c>
      <c r="J55" s="40">
        <v>605.42</v>
      </c>
      <c r="K55" s="40">
        <v>869.1</v>
      </c>
      <c r="L55" s="40">
        <v>1382.86</v>
      </c>
      <c r="M55" s="56">
        <v>641.3</v>
      </c>
      <c r="N55" s="40">
        <v>525.55</v>
      </c>
      <c r="O55" s="40">
        <v>525.55</v>
      </c>
    </row>
    <row r="56" spans="1:15" ht="15">
      <c r="A56" t="s">
        <v>259</v>
      </c>
      <c r="B56" s="57" t="s">
        <v>166</v>
      </c>
      <c r="C56" t="s">
        <v>262</v>
      </c>
      <c r="D56" s="40">
        <v>444.51</v>
      </c>
      <c r="E56" s="40">
        <v>152.52</v>
      </c>
      <c r="F56" s="40">
        <v>152.52</v>
      </c>
      <c r="G56" s="40">
        <v>683.54</v>
      </c>
      <c r="H56" s="40">
        <v>1111.37</v>
      </c>
      <c r="I56" s="40">
        <v>344.8</v>
      </c>
      <c r="J56" s="40">
        <v>247.46</v>
      </c>
      <c r="K56" s="40">
        <v>248.1</v>
      </c>
      <c r="L56" s="40">
        <v>314.19</v>
      </c>
      <c r="M56" s="56">
        <v>360.94</v>
      </c>
      <c r="N56" s="40">
        <v>0</v>
      </c>
      <c r="O56" s="40">
        <v>0</v>
      </c>
    </row>
    <row r="57" spans="1:15" ht="15">
      <c r="A57" t="s">
        <v>259</v>
      </c>
      <c r="B57" s="57" t="s">
        <v>168</v>
      </c>
      <c r="C57" t="s">
        <v>91</v>
      </c>
      <c r="D57" s="40">
        <v>678.38</v>
      </c>
      <c r="E57" s="40">
        <v>23.82</v>
      </c>
      <c r="F57" s="40">
        <v>0</v>
      </c>
      <c r="G57" s="40">
        <v>188.17</v>
      </c>
      <c r="H57" s="40">
        <v>0</v>
      </c>
      <c r="I57" s="40">
        <v>90.89</v>
      </c>
      <c r="J57" s="40">
        <v>0</v>
      </c>
      <c r="K57" s="40">
        <v>0</v>
      </c>
      <c r="L57" s="40">
        <v>0</v>
      </c>
      <c r="M57" s="56">
        <v>414.28</v>
      </c>
      <c r="N57" s="40">
        <v>0</v>
      </c>
      <c r="O57" s="40">
        <v>0</v>
      </c>
    </row>
    <row r="58" spans="1:15" ht="15">
      <c r="A58" t="s">
        <v>263</v>
      </c>
      <c r="B58" s="57" t="s">
        <v>169</v>
      </c>
      <c r="C58" t="s">
        <v>264</v>
      </c>
      <c r="D58" s="40">
        <v>1000</v>
      </c>
      <c r="E58" s="40">
        <v>1608.96</v>
      </c>
      <c r="F58" s="40">
        <v>1621.31</v>
      </c>
      <c r="G58" s="40">
        <v>1554.27</v>
      </c>
      <c r="H58" s="40">
        <v>1556.15</v>
      </c>
      <c r="I58" s="40">
        <v>1455.08</v>
      </c>
      <c r="J58" s="40">
        <v>1438.23</v>
      </c>
      <c r="K58" s="40">
        <v>1653.59</v>
      </c>
      <c r="L58" s="40">
        <v>1609.66</v>
      </c>
      <c r="M58" s="56">
        <v>1529.94</v>
      </c>
      <c r="N58" s="40">
        <v>832.49</v>
      </c>
      <c r="O58" s="40">
        <v>832.49</v>
      </c>
    </row>
    <row r="59" spans="1:15" ht="15">
      <c r="A59" t="s">
        <v>265</v>
      </c>
      <c r="B59" s="57" t="s">
        <v>171</v>
      </c>
      <c r="C59" t="s">
        <v>266</v>
      </c>
      <c r="D59" s="40"/>
      <c r="E59" s="40"/>
      <c r="F59" s="40"/>
      <c r="G59" s="40">
        <v>88.98</v>
      </c>
      <c r="H59" s="40">
        <v>571</v>
      </c>
      <c r="I59" s="40">
        <v>186</v>
      </c>
      <c r="J59" s="40">
        <v>186</v>
      </c>
      <c r="K59" s="40">
        <v>186</v>
      </c>
      <c r="L59" s="40">
        <v>0</v>
      </c>
      <c r="M59" s="56">
        <v>372</v>
      </c>
      <c r="N59" s="40">
        <v>0</v>
      </c>
      <c r="O59" s="40">
        <v>0</v>
      </c>
    </row>
    <row r="60" spans="1:15" ht="12.75">
      <c r="A60" t="s">
        <v>92</v>
      </c>
      <c r="B60" t="s">
        <v>93</v>
      </c>
      <c r="C60" t="s">
        <v>94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O60" s="40">
        <v>0</v>
      </c>
    </row>
    <row r="61" spans="1:15" ht="12.75">
      <c r="A61" t="s">
        <v>95</v>
      </c>
      <c r="B61">
        <v>50</v>
      </c>
      <c r="C61" s="56">
        <v>0</v>
      </c>
      <c r="D61" s="40">
        <v>15295.630000000008</v>
      </c>
      <c r="E61" s="40">
        <v>-31416.260000000053</v>
      </c>
      <c r="F61" s="40">
        <v>-24472.070000000007</v>
      </c>
      <c r="G61" s="40">
        <v>-13971.58</v>
      </c>
      <c r="H61" s="40">
        <v>-9210.480000000009</v>
      </c>
      <c r="I61" s="40">
        <v>-417.5700000000106</v>
      </c>
      <c r="J61" s="40">
        <v>-1753.6499999999974</v>
      </c>
      <c r="K61" s="40">
        <v>-17843.99000000001</v>
      </c>
      <c r="L61" s="40">
        <v>7419.65000000001</v>
      </c>
      <c r="M61" s="40">
        <v>21109.389999999996</v>
      </c>
      <c r="N61" s="40">
        <v>21503.7</v>
      </c>
      <c r="O61" s="40">
        <v>21503.7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</dc:creator>
  <cp:keywords/>
  <dc:description/>
  <cp:lastModifiedBy>Me</cp:lastModifiedBy>
  <cp:lastPrinted>2020-07-31T16:40:10Z</cp:lastPrinted>
  <dcterms:created xsi:type="dcterms:W3CDTF">1997-11-25T22:03:13Z</dcterms:created>
  <dcterms:modified xsi:type="dcterms:W3CDTF">2020-08-25T18:58:42Z</dcterms:modified>
  <cp:category/>
  <cp:version/>
  <cp:contentType/>
  <cp:contentStatus/>
</cp:coreProperties>
</file>